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tabRatio="777" activeTab="0"/>
  </bookViews>
  <sheets>
    <sheet name="prerequisites" sheetId="1" r:id="rId1"/>
    <sheet name="PL-BS for year 1" sheetId="2" r:id="rId2"/>
    <sheet name="PL-CF for 5 years" sheetId="3" r:id="rId3"/>
    <sheet name="Presentation" sheetId="4" r:id="rId4"/>
    <sheet name="Sales" sheetId="5" r:id="rId5"/>
    <sheet name="Project Cash Flow" sheetId="6" r:id="rId6"/>
    <sheet name="Free Cash Flow" sheetId="7" r:id="rId7"/>
    <sheet name="Financial Cash Flow " sheetId="8" r:id="rId8"/>
    <sheet name="Исходники" sheetId="9" r:id="rId9"/>
    <sheet name="Продукция" sheetId="10" r:id="rId10"/>
    <sheet name="Расходы" sheetId="11" r:id="rId11"/>
    <sheet name="Расходы по группам" sheetId="12" r:id="rId12"/>
    <sheet name="Доходы" sheetId="13" r:id="rId13"/>
    <sheet name="Выбор продуктов" sheetId="14" r:id="rId14"/>
    <sheet name="Психология роста" sheetId="15" r:id="rId15"/>
  </sheets>
  <definedNames>
    <definedName name="_xlnm.Print_Area" localSheetId="1">'PL-BS for year 1'!$A$1:$I$90</definedName>
    <definedName name="_xlnm.Print_Area" localSheetId="2">'PL-CF for 5 years'!$A$1:$J$142</definedName>
    <definedName name="_xlnm.Print_Area" localSheetId="0">'prerequisites'!$A$1:$O$34</definedName>
    <definedName name="_xlnm.Print_Area" localSheetId="3">'Presentation'!$A$1:$P$29</definedName>
  </definedNames>
  <calcPr fullCalcOnLoad="1"/>
</workbook>
</file>

<file path=xl/comments2.xml><?xml version="1.0" encoding="utf-8"?>
<comments xmlns="http://schemas.openxmlformats.org/spreadsheetml/2006/main">
  <authors>
    <author>VICTORIA</author>
    <author>Vika</author>
  </authors>
  <commentList>
    <comment ref="F23" authorId="0">
      <text>
        <r>
          <rPr>
            <sz val="9"/>
            <rFont val="Times New Roman Cyr"/>
            <family val="1"/>
          </rPr>
          <t>Кредит банка погашается в течение 5 лет.</t>
        </r>
      </text>
    </comment>
    <comment ref="B71" authorId="1">
      <text>
        <r>
          <rPr>
            <sz val="9"/>
            <rFont val="Times New Roman Cyr"/>
            <family val="1"/>
          </rPr>
          <t xml:space="preserve">Если Вы используете данную статью, не забудьте внести соответствующие изменения в процентные выплаты и 
погашение займа. </t>
        </r>
      </text>
    </comment>
    <comment ref="H22" authorId="1">
      <text>
        <r>
          <rPr>
            <sz val="9"/>
            <rFont val="Times New Roman Cyr"/>
            <family val="1"/>
          </rPr>
          <t>Если Вы используете данную статью, не забудбьте внести 
соответствующие 
корректировки в процентные выплаты и погашение займа.</t>
        </r>
      </text>
    </comment>
  </commentList>
</comments>
</file>

<file path=xl/comments3.xml><?xml version="1.0" encoding="utf-8"?>
<comments xmlns="http://schemas.openxmlformats.org/spreadsheetml/2006/main">
  <authors>
    <author>VICTORIA</author>
  </authors>
  <commentList>
    <comment ref="B49" authorId="0">
      <text>
        <r>
          <rPr>
            <sz val="9"/>
            <rFont val="Times New Roman Cyr"/>
            <family val="1"/>
          </rPr>
          <t>Покупка нового оборудования.
Приводит к увеличению амортизации.</t>
        </r>
      </text>
    </comment>
  </commentList>
</comments>
</file>

<file path=xl/sharedStrings.xml><?xml version="1.0" encoding="utf-8"?>
<sst xmlns="http://schemas.openxmlformats.org/spreadsheetml/2006/main" count="4315" uniqueCount="984">
  <si>
    <t>Установите доли участия в проекте:</t>
  </si>
  <si>
    <t>Условия финансирования</t>
  </si>
  <si>
    <t>Местный 
инвестор</t>
  </si>
  <si>
    <t>Зарубежный
 инвестор</t>
  </si>
  <si>
    <t>1-ый год</t>
  </si>
  <si>
    <t>2-ой год</t>
  </si>
  <si>
    <t>3-ий год</t>
  </si>
  <si>
    <t>4-ый год</t>
  </si>
  <si>
    <t>5-ый год</t>
  </si>
  <si>
    <t>Сумма первоначальных инвестиций:</t>
  </si>
  <si>
    <t>Валюта проекта</t>
  </si>
  <si>
    <t>Динамика реализации</t>
  </si>
  <si>
    <t>Банковский 
кредит</t>
  </si>
  <si>
    <t>Собственный капитал</t>
  </si>
  <si>
    <t>Заемный капитал</t>
  </si>
  <si>
    <t xml:space="preserve">  Базовая доходность</t>
  </si>
  <si>
    <t xml:space="preserve">  Кол-во физ. показателя</t>
  </si>
  <si>
    <t xml:space="preserve">  K1</t>
  </si>
  <si>
    <t xml:space="preserve">  K2</t>
  </si>
  <si>
    <t xml:space="preserve">  K3</t>
  </si>
  <si>
    <t xml:space="preserve">  K4</t>
  </si>
  <si>
    <t xml:space="preserve">  K5</t>
  </si>
  <si>
    <t>Срок амортизации(прямолин.)</t>
  </si>
  <si>
    <t>Налог на 
вмененный доход</t>
  </si>
  <si>
    <t>Себестоимость реализации</t>
  </si>
  <si>
    <t>Проценты по банковскому кредиту</t>
  </si>
  <si>
    <t>Ставка дисконтирования</t>
  </si>
  <si>
    <t>Ставка дивидендов</t>
  </si>
  <si>
    <t>Налог на прибыль</t>
  </si>
  <si>
    <t xml:space="preserve">  Корректирующие
  коэффициенты</t>
  </si>
  <si>
    <t>Ставки</t>
  </si>
  <si>
    <t>Налоговые ставки</t>
  </si>
  <si>
    <t>Единый
 социальный</t>
  </si>
  <si>
    <t>Налог на
 имущество</t>
  </si>
  <si>
    <t>Бухгалтерский баланс</t>
  </si>
  <si>
    <t>Деньги</t>
  </si>
  <si>
    <t>Итого текущих активов</t>
  </si>
  <si>
    <t>Станки и оборудование</t>
  </si>
  <si>
    <t>Краткосрочные займы</t>
  </si>
  <si>
    <t>Долгосрочные займы</t>
  </si>
  <si>
    <t>Капитал</t>
  </si>
  <si>
    <t>Акционерный капитал</t>
  </si>
  <si>
    <t>Кредиторская
 задолженность</t>
  </si>
  <si>
    <t>Итого фиксиро-
ванных активов</t>
  </si>
  <si>
    <t>Нераспределенная
 прибыль</t>
  </si>
  <si>
    <t>Дебиторская
 задолженность</t>
  </si>
  <si>
    <t>Текущие активы</t>
  </si>
  <si>
    <t>Начало
 периода</t>
  </si>
  <si>
    <t>Сектор А</t>
  </si>
  <si>
    <t>Сектор В</t>
  </si>
  <si>
    <t>Сектор С</t>
  </si>
  <si>
    <t>Сектор D</t>
  </si>
  <si>
    <t>Сырье и материалы</t>
  </si>
  <si>
    <t>Оплата труда</t>
  </si>
  <si>
    <t>Начисления на зар.плату</t>
  </si>
  <si>
    <t>Элетроэнергия</t>
  </si>
  <si>
    <t>Транспортные расходы</t>
  </si>
  <si>
    <t>Прочие расходы</t>
  </si>
  <si>
    <t>Амортизация</t>
  </si>
  <si>
    <t>Доходы от внереализационной деятельности</t>
  </si>
  <si>
    <t>Выплата процентов</t>
  </si>
  <si>
    <t>Баланс  внереализационной деятельности</t>
  </si>
  <si>
    <t>Баланс  чрезвыч.доходов/расходов</t>
  </si>
  <si>
    <t>Прибыль от основной хоз.деятельности</t>
  </si>
  <si>
    <t>Прибыль до налогообложения</t>
  </si>
  <si>
    <t>Налог на имущество</t>
  </si>
  <si>
    <t>Налог на прибыль</t>
  </si>
  <si>
    <t>Налог на вмененный доход</t>
  </si>
  <si>
    <t>Прибыль отчетного периода после налогообложения</t>
  </si>
  <si>
    <t>Дивиденды</t>
  </si>
  <si>
    <t>Дивиденды</t>
  </si>
  <si>
    <t>Нераспределенная прибыль</t>
  </si>
  <si>
    <t>То же нарастающим итогом</t>
  </si>
  <si>
    <t>Налоги на прибыль</t>
  </si>
  <si>
    <t>Прибыль до налогообложения</t>
  </si>
  <si>
    <t>Баланс  чрезвыч.доходов/расходов</t>
  </si>
  <si>
    <t xml:space="preserve">                 Чрезвычайные доходы</t>
  </si>
  <si>
    <t xml:space="preserve">                 Чрезвычайные расходы</t>
  </si>
  <si>
    <t>Условно-чистая прибыль</t>
  </si>
  <si>
    <t>Баланс  внереализационной деятельности</t>
  </si>
  <si>
    <t>Внереализационные расходы</t>
  </si>
  <si>
    <t>Коммерческие и общеадминистративные расходы</t>
  </si>
  <si>
    <t>Валовая прибыль</t>
  </si>
  <si>
    <t>Выручка от реализации</t>
  </si>
  <si>
    <t>Отчет о прибылях и убытках</t>
  </si>
  <si>
    <t>1-ый год</t>
  </si>
  <si>
    <t>Итого активов</t>
  </si>
  <si>
    <t>Итого обязательств
 и капитала</t>
  </si>
  <si>
    <t>Конец
 периода</t>
  </si>
  <si>
    <t>Отчет о движении наличности</t>
  </si>
  <si>
    <t>Свободный поток наличности</t>
  </si>
  <si>
    <t>Прибыль отчетного периода после налогообложения</t>
  </si>
  <si>
    <t>Амортизация</t>
  </si>
  <si>
    <t>Инвестиции</t>
  </si>
  <si>
    <t>Поток наличности от финансовой деятельности</t>
  </si>
  <si>
    <t>Налоговый щит</t>
  </si>
  <si>
    <t>Отчет о движении наличности</t>
  </si>
  <si>
    <t>Проект</t>
  </si>
  <si>
    <t>Отчет о прибылях и убытках</t>
  </si>
  <si>
    <t>Выручка от реализации</t>
  </si>
  <si>
    <t>Себестоимость реализации</t>
  </si>
  <si>
    <t>Сырье и материалы</t>
  </si>
  <si>
    <t>Оплата труда</t>
  </si>
  <si>
    <t>Начисления на зар.плату</t>
  </si>
  <si>
    <t>Транспортные расходы</t>
  </si>
  <si>
    <t>Прочие расходы</t>
  </si>
  <si>
    <t>Валовая прибыль</t>
  </si>
  <si>
    <t>Коммерческие и общеадминистративные расходы</t>
  </si>
  <si>
    <t>Внереализационные расходы</t>
  </si>
  <si>
    <t>Выплата процентов</t>
  </si>
  <si>
    <t>Условно-чистая прибыль</t>
  </si>
  <si>
    <t>Налоги на прибыль</t>
  </si>
  <si>
    <t>Итого</t>
  </si>
  <si>
    <t>Поступления</t>
  </si>
  <si>
    <t>Выбытия</t>
  </si>
  <si>
    <t>Совокупный поток наличности</t>
  </si>
  <si>
    <t xml:space="preserve">   Выручка от реализации</t>
  </si>
  <si>
    <t xml:space="preserve">   Внереализационные доходы</t>
  </si>
  <si>
    <t xml:space="preserve">   Поступления по займам</t>
  </si>
  <si>
    <t xml:space="preserve">   Выбытия по закупкам и проч.эксплуатационным расходам</t>
  </si>
  <si>
    <t xml:space="preserve">   Коммерческие и общеадминистративные расходы</t>
  </si>
  <si>
    <t xml:space="preserve">   Внереализационные расходы</t>
  </si>
  <si>
    <t xml:space="preserve">   Изменение фиксированных активов</t>
  </si>
  <si>
    <t xml:space="preserve">   Налог на прибыль</t>
  </si>
  <si>
    <t xml:space="preserve">   Дивиденды</t>
  </si>
  <si>
    <t xml:space="preserve">   Погашение основной суммы займа</t>
  </si>
  <si>
    <t>0 год</t>
  </si>
  <si>
    <t>1 год</t>
  </si>
  <si>
    <t>2 год</t>
  </si>
  <si>
    <t>3 год</t>
  </si>
  <si>
    <t>4 год</t>
  </si>
  <si>
    <t>5 год</t>
  </si>
  <si>
    <t>Дополнительные инвестиции</t>
  </si>
  <si>
    <t>Первоначальные инвестиции</t>
  </si>
  <si>
    <t>Чистая прибыль(после налогообложения)</t>
  </si>
  <si>
    <t>Процентные выплаты</t>
  </si>
  <si>
    <t>Увеличение ЧРК</t>
  </si>
  <si>
    <t>Обязательства</t>
  </si>
  <si>
    <t>Краткосрочные обязательства</t>
  </si>
  <si>
    <t>Долгосрочные обязательства</t>
  </si>
  <si>
    <t>Выпуск акций</t>
  </si>
  <si>
    <t>Погашение основной суммы займа</t>
  </si>
  <si>
    <t>Дивиденды</t>
  </si>
  <si>
    <t>Процентные выплаты</t>
  </si>
  <si>
    <t>Совокупный поток наличности</t>
  </si>
  <si>
    <t>Фактор дисконтирования</t>
  </si>
  <si>
    <t>Сальдо задолженности</t>
  </si>
  <si>
    <t>Приведенная стоимость потока</t>
  </si>
  <si>
    <t>Базой исчисления налога на имущество является стоимость станков и оборудования.</t>
  </si>
  <si>
    <t>Приведенная стоимость свободного потока наличности</t>
  </si>
  <si>
    <t>Чистая приведенная стоимость проекта</t>
  </si>
  <si>
    <t>Внутренняя ставка доходности</t>
  </si>
  <si>
    <t>Стоимость предприятия</t>
  </si>
  <si>
    <t>Коэффицент роста потока наличности проекта</t>
  </si>
  <si>
    <t>Поток наличности</t>
  </si>
  <si>
    <t>Отчет о движении наличности
 зарубежного инвестора</t>
  </si>
  <si>
    <t>ВСД</t>
  </si>
  <si>
    <t>Доля в первоначальных инвестиция проекта</t>
  </si>
  <si>
    <t>ЧПС</t>
  </si>
  <si>
    <t>Ставка дисконтирования</t>
  </si>
  <si>
    <t>Отчет о движении наличности
 местного инвестора</t>
  </si>
  <si>
    <t>Активы</t>
  </si>
  <si>
    <t>Текущие активы</t>
  </si>
  <si>
    <t>Станки и оборудование</t>
  </si>
  <si>
    <t>Прочие фиксированные активы</t>
  </si>
  <si>
    <t>Банковский кредит</t>
  </si>
  <si>
    <t>Оплаченный капитал</t>
  </si>
  <si>
    <t>Резервы</t>
  </si>
  <si>
    <t>Итого обязательств и капитала</t>
  </si>
  <si>
    <t>Финансовый анализ</t>
  </si>
  <si>
    <t>Коэффициент прибыли от основной д-ти</t>
  </si>
  <si>
    <t>Коэффициент чистой прибыли</t>
  </si>
  <si>
    <t>Коэффициент доходности активов</t>
  </si>
  <si>
    <t>Оборачиваемость активов</t>
  </si>
  <si>
    <t>Коэффициент концентрации собственногокапитала</t>
  </si>
  <si>
    <t>Доходность акционерного капитала(ROE)</t>
  </si>
  <si>
    <t>Коэффициент покрытия процентов</t>
  </si>
  <si>
    <t>Коэффициент валовой прибыли</t>
  </si>
  <si>
    <t>Коэффициент валовой прибыли: Валовая прибыль/Выручка от реализации</t>
  </si>
  <si>
    <t>Коэффициент прибыли от основной д-ти:Прибыль от основной хоз.д-ти/Выручка от реализации</t>
  </si>
  <si>
    <t>Коэффициент чистой прибыли:Чистая прибыль отчетного периода/Выручка от реализации</t>
  </si>
  <si>
    <t>Коэффициент доходности активов:Чистая прибыль отчетного периода/Совокупные активы</t>
  </si>
  <si>
    <t>Оборачиваемость активов:Выручка от реализации/Совокупные активы</t>
  </si>
  <si>
    <t>Коэффициент концентрации собственногокапитала:Акционерный капитал/Обязательство и капитал</t>
  </si>
  <si>
    <t>Доходность акционерного капитала(ROE):Чистая прибыль отчетного периода/Акционерный капитал</t>
  </si>
  <si>
    <t>Коэффициент покрытия фиксированных активов:Фиксированные активы/Акционерный капитал</t>
  </si>
  <si>
    <t>Коэффициент покрытия процентов:Прибыль от основной хоз д-ти/Процентные выплаты</t>
  </si>
  <si>
    <t>Первоначальные инвестиции:</t>
  </si>
  <si>
    <t>0 год</t>
  </si>
  <si>
    <t>1 год</t>
  </si>
  <si>
    <t>2 год</t>
  </si>
  <si>
    <t>3 год</t>
  </si>
  <si>
    <t>4 год</t>
  </si>
  <si>
    <t>5 год</t>
  </si>
  <si>
    <t>Основные показатели проекта</t>
  </si>
  <si>
    <t>Сектор А</t>
  </si>
  <si>
    <t>Валовая прибыль</t>
  </si>
  <si>
    <t>Налог на прибыль</t>
  </si>
  <si>
    <t>Прочие налоговые выплаты</t>
  </si>
  <si>
    <t>Чистая прибыль</t>
  </si>
  <si>
    <t>Поток наличности от финансовой д-ти</t>
  </si>
  <si>
    <t>Сальдо внереализационной д-ти
 и чрезвычайных доходов и расходов</t>
  </si>
  <si>
    <t>Коммерческие и обще-
административные расходы</t>
  </si>
  <si>
    <t>ЧПС</t>
  </si>
  <si>
    <t>ВСД</t>
  </si>
  <si>
    <t>Рост объема выручки</t>
  </si>
  <si>
    <t>Итого</t>
  </si>
  <si>
    <t>1 кв</t>
  </si>
  <si>
    <t>2 кв</t>
  </si>
  <si>
    <t>3 кв</t>
  </si>
  <si>
    <t>4 кв</t>
  </si>
  <si>
    <t>1 кв</t>
  </si>
  <si>
    <t>Налог на имущество</t>
  </si>
  <si>
    <t>Прочие налоги, отн.на фин.результаты</t>
  </si>
  <si>
    <t>Прочие расходы</t>
  </si>
  <si>
    <t>Чрезвычайные доходы</t>
  </si>
  <si>
    <t>Чрезвычайные расходы</t>
  </si>
  <si>
    <t>Вклад квартальной выручки в годовую</t>
  </si>
  <si>
    <t>Запасы</t>
  </si>
  <si>
    <t xml:space="preserve">   Изменение текущих пассивов</t>
  </si>
  <si>
    <t>Обязательства и капитал</t>
  </si>
  <si>
    <t>Амортизация</t>
  </si>
  <si>
    <t>1/(1+r)</t>
  </si>
  <si>
    <t>1/(1+r)^2</t>
  </si>
  <si>
    <t>1/(1+r)^3</t>
  </si>
  <si>
    <t>1/(1+r)^4</t>
  </si>
  <si>
    <t>1/(1+r)^5</t>
  </si>
  <si>
    <t>Коэффициент концентрации фиксированных активов</t>
  </si>
  <si>
    <t xml:space="preserve">Рост объема выручки </t>
  </si>
  <si>
    <t xml:space="preserve">Доля дебиторской задолженности </t>
  </si>
  <si>
    <t>Доля кредиторской задолженности</t>
  </si>
  <si>
    <t>Помещения</t>
  </si>
  <si>
    <t>Стоимость предприятия=ЧПС суммы свободных потоков наличности проекта за 5 лет+остаточная стоимость основных фондов +ЧРК 5-го года</t>
  </si>
  <si>
    <t>Амортизационные отчисления=стоимость приобретения станков и оборудования/10 (прямолинейный метод)</t>
  </si>
  <si>
    <t xml:space="preserve">   Изменение текущих активов</t>
  </si>
  <si>
    <t>Проект Агентство МОВИ</t>
  </si>
  <si>
    <t>Содержание деятельности: Услуги</t>
  </si>
  <si>
    <t>Месяц</t>
  </si>
  <si>
    <t>Мах</t>
  </si>
  <si>
    <t>Мин</t>
  </si>
  <si>
    <t>Состав затрат</t>
  </si>
  <si>
    <t>Оклад</t>
  </si>
  <si>
    <t>Зпл.</t>
  </si>
  <si>
    <t>Зарплата АУП</t>
  </si>
  <si>
    <t>т.р</t>
  </si>
  <si>
    <t>Директор</t>
  </si>
  <si>
    <t>Зам.дир.по производству</t>
  </si>
  <si>
    <t>Зам.дир.по развитию</t>
  </si>
  <si>
    <t>Зам.дир.по финансам</t>
  </si>
  <si>
    <t>Зарплата АТП</t>
  </si>
  <si>
    <t>Сотрудник договорного отдела 1</t>
  </si>
  <si>
    <t>Сотрудник договорного отдела 2</t>
  </si>
  <si>
    <t>Методист-стандартизатор</t>
  </si>
  <si>
    <t>Писатель текстов-редактор сайта</t>
  </si>
  <si>
    <t>Специалист по IT</t>
  </si>
  <si>
    <t>Секретарь-оператор 1</t>
  </si>
  <si>
    <t>Секретарь-оператор 2</t>
  </si>
  <si>
    <t>Секретарь-оператор 3</t>
  </si>
  <si>
    <t>бухгалтер</t>
  </si>
  <si>
    <t>кадровик</t>
  </si>
  <si>
    <t>Зарплата линейного персонала</t>
  </si>
  <si>
    <t>руб./час</t>
  </si>
  <si>
    <t>т.р.</t>
  </si>
  <si>
    <t>Преподаватель направления 1</t>
  </si>
  <si>
    <t>Бизнес-тренер направления 1</t>
  </si>
  <si>
    <t>Консультант направления 1</t>
  </si>
  <si>
    <t>Орг.техника</t>
  </si>
  <si>
    <t>т.р./шт.</t>
  </si>
  <si>
    <t>штук</t>
  </si>
  <si>
    <t>Компьютер</t>
  </si>
  <si>
    <t>принтер</t>
  </si>
  <si>
    <t>ксерокс</t>
  </si>
  <si>
    <t>проектор</t>
  </si>
  <si>
    <t>ноутбук</t>
  </si>
  <si>
    <t>Итого</t>
  </si>
  <si>
    <t>Мебель</t>
  </si>
  <si>
    <t>Стол</t>
  </si>
  <si>
    <t>шкаф</t>
  </si>
  <si>
    <t>стул офисный</t>
  </si>
  <si>
    <t>стул складной</t>
  </si>
  <si>
    <t>Экран</t>
  </si>
  <si>
    <t>Доска</t>
  </si>
  <si>
    <t>Вешалки и быт.техника</t>
  </si>
  <si>
    <t>Телефоны и тел.станция</t>
  </si>
  <si>
    <t>Сервер</t>
  </si>
  <si>
    <t>Разовые работы</t>
  </si>
  <si>
    <t>кол-во</t>
  </si>
  <si>
    <t>Разработка бизнес-плана</t>
  </si>
  <si>
    <t>Подбор офиса</t>
  </si>
  <si>
    <t>Регистрация ЗАО</t>
  </si>
  <si>
    <t>Разработка КИС (CRM+ERP)</t>
  </si>
  <si>
    <t>Издание КМБ</t>
  </si>
  <si>
    <t>Презентация КМБ</t>
  </si>
  <si>
    <t>Разработка маркетингового плана</t>
  </si>
  <si>
    <t>Подготовка и открытие клуба</t>
  </si>
  <si>
    <t>Социальные программы</t>
  </si>
  <si>
    <t>Участие в конференциях</t>
  </si>
  <si>
    <t>Постоянные затраты</t>
  </si>
  <si>
    <t>Представительские расходы</t>
  </si>
  <si>
    <t>Аренда</t>
  </si>
  <si>
    <t>Реклама</t>
  </si>
  <si>
    <t>Всего</t>
  </si>
  <si>
    <t>от базы проекта</t>
  </si>
  <si>
    <t>на 2-й год 1200</t>
  </si>
  <si>
    <t>Агентство должно быть сформировано по всем планируемым базовым направлениям через 3 года</t>
  </si>
  <si>
    <t>Затраты в месяц через 2 года по ЗПЛ составят 5200 т.р - это принимаем за 100%</t>
  </si>
  <si>
    <t>При подсчете расходов по ФОТ исходим из условия, что средняя ЗПЛ составит 40 т.р.</t>
  </si>
  <si>
    <t>Доход по направлениям начинает поступать с задержкой 2-4 месяца с момента начала финансирования направления</t>
  </si>
  <si>
    <t>Рентабельность направлений 80-1000% в год</t>
  </si>
  <si>
    <t>Цена услуг рассчитывается как базоваяХкоэф.сложностиХкол-во заказанных базовых элементов</t>
  </si>
  <si>
    <t>Финансовая модель расчета стоимости услуги должна быть готова к моменту запуски услуги</t>
  </si>
  <si>
    <t>А - услуги на продажу</t>
  </si>
  <si>
    <t xml:space="preserve">Б - услуги для жизнеобеспечения и создания внутренних ресурсов </t>
  </si>
  <si>
    <t>В - услуги для привлечения политических ресурсов</t>
  </si>
  <si>
    <t>Г - услуги для выхода на чужие ресурсы через социальные связи</t>
  </si>
  <si>
    <t>Выполнение базовых функций и основ функционала продуктов агенства выполняется штатным персоналом. Расширение объемов работ функционала обеспечивается за счет привлечения на подрядных условиях линейного персонала. Кураторство деятельности привлеченных сотрудников и их подстраховку осуществляют штатные работники на условиях совмещения функций.</t>
  </si>
  <si>
    <t>Продукт</t>
  </si>
  <si>
    <t>Состав доходов:</t>
  </si>
  <si>
    <t>Средняя норма прибыли в месяц, %</t>
  </si>
  <si>
    <t>21.6</t>
  </si>
  <si>
    <t>Задержка</t>
  </si>
  <si>
    <t>3 месяца</t>
  </si>
  <si>
    <t>Средняя норма прибыли в год составляет 260%</t>
  </si>
  <si>
    <t>№</t>
  </si>
  <si>
    <t>Доля в проекте</t>
  </si>
  <si>
    <t>Тип основной</t>
  </si>
  <si>
    <t>Тип смежный</t>
  </si>
  <si>
    <t>А</t>
  </si>
  <si>
    <t>Биржа проектов (внебиржевые продажи)</t>
  </si>
  <si>
    <t>Локомотив: Пр-во наполненных пластиковых профилей</t>
  </si>
  <si>
    <t>Норм.час</t>
  </si>
  <si>
    <t>Человек</t>
  </si>
  <si>
    <t>Цена продаж</t>
  </si>
  <si>
    <t>Норма прибыли</t>
  </si>
  <si>
    <t>Время оборота</t>
  </si>
  <si>
    <t>Подготовка менеджеров</t>
  </si>
  <si>
    <t>Экспертиза статуса</t>
  </si>
  <si>
    <t>Подготовка б/плана развития</t>
  </si>
  <si>
    <t>Оценка экономического потенциала</t>
  </si>
  <si>
    <t>Подбор команды (б/данных)</t>
  </si>
  <si>
    <t>Подбор проектов</t>
  </si>
  <si>
    <t>Формирование юр.лиц</t>
  </si>
  <si>
    <t>Гудвилл</t>
  </si>
  <si>
    <t>Средняя норма прибыли в год, %</t>
  </si>
  <si>
    <t>240</t>
  </si>
  <si>
    <t>Комплектация проектов и производств (м/т обеспечение)</t>
  </si>
  <si>
    <t>Локомотив: Технопарк "Гранит" и  "Звезда"</t>
  </si>
  <si>
    <t>Техпроект</t>
  </si>
  <si>
    <t>% с поставки</t>
  </si>
  <si>
    <t>Выборка из б/данных</t>
  </si>
  <si>
    <t>160</t>
  </si>
  <si>
    <t>Б</t>
  </si>
  <si>
    <t>Диагностика и реструктуризация бизнесов</t>
  </si>
  <si>
    <t>Локомотив: "ХнЛ"</t>
  </si>
  <si>
    <t>Диагностика компании</t>
  </si>
  <si>
    <t>Канцепт-план развития</t>
  </si>
  <si>
    <t>Подбор инноваций</t>
  </si>
  <si>
    <t>Бизнес-сопровождение</t>
  </si>
  <si>
    <t>Встраивание новых бизнесов</t>
  </si>
  <si>
    <t>Отбор и диагностика исполнителей инноваций</t>
  </si>
  <si>
    <t>Локомотив: Видеотренинг в ИнСУСС</t>
  </si>
  <si>
    <t>Подготовка специалистов ТРИЗ</t>
  </si>
  <si>
    <t>Поиск и заказ через интернет</t>
  </si>
  <si>
    <t>Оценка компетенций</t>
  </si>
  <si>
    <t>Внесение в базу</t>
  </si>
  <si>
    <t>Выборка из б/данных под заказ</t>
  </si>
  <si>
    <t>720</t>
  </si>
  <si>
    <t>В Б</t>
  </si>
  <si>
    <t>Гранты по НИР - разработка требований и прогнозов</t>
  </si>
  <si>
    <t>Локомотив: Оценка рисков банкротства (строители)</t>
  </si>
  <si>
    <t>Прогнозные оценки по б/данным</t>
  </si>
  <si>
    <t>План-проект (ТЗ)</t>
  </si>
  <si>
    <t>НИР по отраслям и кластерам</t>
  </si>
  <si>
    <t>Планирование оргструктур</t>
  </si>
  <si>
    <t>Г</t>
  </si>
  <si>
    <t>Интернет-магазин, дистанционное обучение, лицензии</t>
  </si>
  <si>
    <t>Локомотив: Клуб инноваторов</t>
  </si>
  <si>
    <t>Продажа книг</t>
  </si>
  <si>
    <t>Лекции по интернет</t>
  </si>
  <si>
    <t>Обучение спец-в для филиалов</t>
  </si>
  <si>
    <t>Дисконт-клуб, конкурсы, хартия(лицензирование)</t>
  </si>
  <si>
    <t>Локомотив: Конкурсы (по качеству)</t>
  </si>
  <si>
    <t>Продажа лейба (подписание хартии)</t>
  </si>
  <si>
    <t>Оргвзнос за участие в конкурсе инноваций</t>
  </si>
  <si>
    <t>Вступление в дисконт-клуб</t>
  </si>
  <si>
    <t>Золотая карта</t>
  </si>
  <si>
    <t xml:space="preserve">Серебрянная карта </t>
  </si>
  <si>
    <t>Народная карта</t>
  </si>
  <si>
    <t>90</t>
  </si>
  <si>
    <t>1</t>
  </si>
  <si>
    <t xml:space="preserve">Внереализационные доходы </t>
  </si>
  <si>
    <t>Размещение рекламных банеров в офисе</t>
  </si>
  <si>
    <t>Продажа сувениров (киоск)</t>
  </si>
  <si>
    <t xml:space="preserve"> </t>
  </si>
  <si>
    <t>Прием заказов на полиграфию</t>
  </si>
  <si>
    <t>Прием заказов на услуги других компаний</t>
  </si>
  <si>
    <t>Корпоративное издание КМБ</t>
  </si>
  <si>
    <t>Прием заказов на обучение у других</t>
  </si>
  <si>
    <t>Сдача помещений в почасовую аренду</t>
  </si>
  <si>
    <t>Лоббирование</t>
  </si>
  <si>
    <t>Деловые встречи и переговоры</t>
  </si>
  <si>
    <t>Продажа лицензий</t>
  </si>
  <si>
    <t>16,7%</t>
  </si>
  <si>
    <t>2 месяц</t>
  </si>
  <si>
    <t>Средняя норма прибыли в год составляет 200%</t>
  </si>
  <si>
    <t>Массовые консультации (линейные)</t>
  </si>
  <si>
    <t>Локомотив: Обучение по КМБ (коммерциализация идеи)</t>
  </si>
  <si>
    <t>КМБ</t>
  </si>
  <si>
    <t>3 до 15</t>
  </si>
  <si>
    <t>Семинар</t>
  </si>
  <si>
    <t>Тренинг</t>
  </si>
  <si>
    <t>6 до 10</t>
  </si>
  <si>
    <t>Индивид.консультация</t>
  </si>
  <si>
    <t>120</t>
  </si>
  <si>
    <t>Локомотив: Патентование прав Агентства</t>
  </si>
  <si>
    <t>Под заказ</t>
  </si>
  <si>
    <t>Продажа из архива через интернет</t>
  </si>
  <si>
    <t>80</t>
  </si>
  <si>
    <t>Биржа решений и инноваций</t>
  </si>
  <si>
    <t>Локомотив: Профильные и отраслевые издания</t>
  </si>
  <si>
    <t>Семинар-обсуждение</t>
  </si>
  <si>
    <t>Продажа через интернет-биржу</t>
  </si>
  <si>
    <t>А В</t>
  </si>
  <si>
    <t>Конгрессная деятельность</t>
  </si>
  <si>
    <t>Локомотив: Партнерство с "Рестек"</t>
  </si>
  <si>
    <t>Конференция</t>
  </si>
  <si>
    <t>Спонсорский пакет свой</t>
  </si>
  <si>
    <t>Спонсорский пакет сторонний</t>
  </si>
  <si>
    <t>Представительство на выставках</t>
  </si>
  <si>
    <t>Ведение баз данных и создание сайтов</t>
  </si>
  <si>
    <t>Типовой сайт инноватора</t>
  </si>
  <si>
    <t>Рассылка новостей</t>
  </si>
  <si>
    <t>Ракламный пакет в интернете</t>
  </si>
  <si>
    <t xml:space="preserve">Привлечение частных инвестиций (кооперативы)  </t>
  </si>
  <si>
    <t>Локомотив: Ольховский и кооперативы ОВК</t>
  </si>
  <si>
    <t>Комиссионный %</t>
  </si>
  <si>
    <t>Консультация</t>
  </si>
  <si>
    <t>300</t>
  </si>
  <si>
    <t>4 месяца</t>
  </si>
  <si>
    <t>В</t>
  </si>
  <si>
    <t>Концепция развития территорий (девелопмент)</t>
  </si>
  <si>
    <t>Коцепт-план</t>
  </si>
  <si>
    <t>Анализ по б/данных</t>
  </si>
  <si>
    <t>200</t>
  </si>
  <si>
    <t>Подготовка экспертов-аудиторов проектов</t>
  </si>
  <si>
    <t>Локомотив: Экспертный совет КЭП</t>
  </si>
  <si>
    <t>Обучение</t>
  </si>
  <si>
    <t>0.5</t>
  </si>
  <si>
    <t>Подбор экспертов</t>
  </si>
  <si>
    <t>0%</t>
  </si>
  <si>
    <t>Средняя норма прибыли в год составляет 0%</t>
  </si>
  <si>
    <t>Управление Агентством</t>
  </si>
  <si>
    <t>Определение приоритетов</t>
  </si>
  <si>
    <t>Подбор стекхолдеров</t>
  </si>
  <si>
    <t>Планирование и контроль</t>
  </si>
  <si>
    <t>Затыкание "дыр" при сбоях</t>
  </si>
  <si>
    <t>Диспетчирование</t>
  </si>
  <si>
    <t>Подготовка персонала</t>
  </si>
  <si>
    <t>11</t>
  </si>
  <si>
    <t>5</t>
  </si>
  <si>
    <t>Г В</t>
  </si>
  <si>
    <t>Стандартизация бизнес-моделей проектов</t>
  </si>
  <si>
    <t>Моделирование фин.схем</t>
  </si>
  <si>
    <t>Договорные схемы расчетов</t>
  </si>
  <si>
    <t>Операционные карты</t>
  </si>
  <si>
    <t>Типизация бизнес-структур инноваций</t>
  </si>
  <si>
    <t>Стандарты мероприятий</t>
  </si>
  <si>
    <t>Алгоритмы обработки эксп.оценок</t>
  </si>
  <si>
    <t>Описание б/данных</t>
  </si>
  <si>
    <t>13</t>
  </si>
  <si>
    <t>7</t>
  </si>
  <si>
    <t>Партнерские проекты для PR и выставок</t>
  </si>
  <si>
    <t>Схемы взаимодействия (выгоды)</t>
  </si>
  <si>
    <t>Программы продвижения</t>
  </si>
  <si>
    <t>Бренд</t>
  </si>
  <si>
    <t>Концепции мероприятий</t>
  </si>
  <si>
    <t>Социальное позиционирование</t>
  </si>
  <si>
    <t>Динамика расхода</t>
  </si>
  <si>
    <t>Год</t>
  </si>
  <si>
    <t>2010</t>
  </si>
  <si>
    <t>2011</t>
  </si>
  <si>
    <t>2012</t>
  </si>
  <si>
    <t>2</t>
  </si>
  <si>
    <t>3</t>
  </si>
  <si>
    <t>4</t>
  </si>
  <si>
    <t>6</t>
  </si>
  <si>
    <t>8</t>
  </si>
  <si>
    <t>9</t>
  </si>
  <si>
    <t>10</t>
  </si>
  <si>
    <t>12</t>
  </si>
  <si>
    <t>Оплата труда (без налогов):</t>
  </si>
  <si>
    <t>Этап 1</t>
  </si>
  <si>
    <t>Этап 2</t>
  </si>
  <si>
    <t>Этап 3</t>
  </si>
  <si>
    <t>Этап 4</t>
  </si>
  <si>
    <t>Этап 5</t>
  </si>
  <si>
    <t>% затрат</t>
  </si>
  <si>
    <t>Функция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</si>
  <si>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</si>
  <si>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</si>
  <si>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</si>
  <si>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</si>
  <si>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</si>
  <si>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</si>
  <si>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</si>
  <si>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</si>
  <si>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</si>
  <si>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</si>
  <si>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</si>
  <si>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</si>
  <si>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</si>
  <si>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% ф-и</t>
  </si>
  <si>
    <t>30</t>
  </si>
  <si>
    <t>50</t>
  </si>
  <si>
    <t>70</t>
  </si>
  <si>
    <t>100</t>
  </si>
  <si>
    <t>% проекта</t>
  </si>
  <si>
    <t>2.2</t>
  </si>
  <si>
    <t>3.3</t>
  </si>
  <si>
    <t>5.5</t>
  </si>
  <si>
    <t>7.7</t>
  </si>
  <si>
    <t>8.8</t>
  </si>
  <si>
    <t>9.9</t>
  </si>
  <si>
    <t>1.5</t>
  </si>
  <si>
    <t>0.1</t>
  </si>
  <si>
    <t>0.2</t>
  </si>
  <si>
    <t>40</t>
  </si>
  <si>
    <t>60</t>
  </si>
  <si>
    <t>3.5</t>
  </si>
  <si>
    <t>0.7</t>
  </si>
  <si>
    <t>1.4</t>
  </si>
  <si>
    <t>2.1</t>
  </si>
  <si>
    <t>2.8</t>
  </si>
  <si>
    <t>4.2</t>
  </si>
  <si>
    <t>4.9</t>
  </si>
  <si>
    <t>5.6</t>
  </si>
  <si>
    <t>0.3</t>
  </si>
  <si>
    <t>0.6</t>
  </si>
  <si>
    <t>1.2</t>
  </si>
  <si>
    <t>Комплектация проектов и производств</t>
  </si>
  <si>
    <t>0.4</t>
  </si>
  <si>
    <t>0.8</t>
  </si>
  <si>
    <t>1.6</t>
  </si>
  <si>
    <t>2.4</t>
  </si>
  <si>
    <t>1.8</t>
  </si>
  <si>
    <t>2.5</t>
  </si>
  <si>
    <t>4.5</t>
  </si>
  <si>
    <t>6.3</t>
  </si>
  <si>
    <t>0.9</t>
  </si>
  <si>
    <t>Зарплата</t>
  </si>
  <si>
    <t>6.2</t>
  </si>
  <si>
    <t>6.8</t>
  </si>
  <si>
    <t>9.3</t>
  </si>
  <si>
    <t>10.5</t>
  </si>
  <si>
    <t>13.4</t>
  </si>
  <si>
    <t>18.2</t>
  </si>
  <si>
    <t>23.6</t>
  </si>
  <si>
    <t>17.8</t>
  </si>
  <si>
    <t>18.3</t>
  </si>
  <si>
    <t>22.1</t>
  </si>
  <si>
    <t>28.3</t>
  </si>
  <si>
    <t>34.6</t>
  </si>
  <si>
    <t>35.9</t>
  </si>
  <si>
    <t>27.2</t>
  </si>
  <si>
    <t>25.4</t>
  </si>
  <si>
    <t>32.7</t>
  </si>
  <si>
    <t>43.6</t>
  </si>
  <si>
    <t>49.2</t>
  </si>
  <si>
    <t>51.1</t>
  </si>
  <si>
    <t>37.3</t>
  </si>
  <si>
    <t>25.1</t>
  </si>
  <si>
    <t>%</t>
  </si>
  <si>
    <t>7.9</t>
  </si>
  <si>
    <t>14.9</t>
  </si>
  <si>
    <t>16.3</t>
  </si>
  <si>
    <t>21.8</t>
  </si>
  <si>
    <t>24.9</t>
  </si>
  <si>
    <t>28.1</t>
  </si>
  <si>
    <t>29.7</t>
  </si>
  <si>
    <t>28.5</t>
  </si>
  <si>
    <t>29.4</t>
  </si>
  <si>
    <t>38.7</t>
  </si>
  <si>
    <t>42.2</t>
  </si>
  <si>
    <t>51.2</t>
  </si>
  <si>
    <t>58.1</t>
  </si>
  <si>
    <t>62</t>
  </si>
  <si>
    <t>64.9</t>
  </si>
  <si>
    <t>77.3</t>
  </si>
  <si>
    <t>90.6</t>
  </si>
  <si>
    <t>95.7</t>
  </si>
  <si>
    <t>103.3</t>
  </si>
  <si>
    <t>100.9</t>
  </si>
  <si>
    <t>93.1</t>
  </si>
  <si>
    <t>104.5</t>
  </si>
  <si>
    <t>$</t>
  </si>
  <si>
    <t>130</t>
  </si>
  <si>
    <t>182</t>
  </si>
  <si>
    <t>322.4</t>
  </si>
  <si>
    <t>353.6</t>
  </si>
  <si>
    <t>483.6</t>
  </si>
  <si>
    <t>546</t>
  </si>
  <si>
    <t>572</t>
  </si>
  <si>
    <t>696.8</t>
  </si>
  <si>
    <t>946.4</t>
  </si>
  <si>
    <t>1040</t>
  </si>
  <si>
    <t>1227.2</t>
  </si>
  <si>
    <t>925.6</t>
  </si>
  <si>
    <t>951.6</t>
  </si>
  <si>
    <t>1149.2</t>
  </si>
  <si>
    <t>1471.6</t>
  </si>
  <si>
    <t>1799.2</t>
  </si>
  <si>
    <t>1866.8</t>
  </si>
  <si>
    <t>1414.4</t>
  </si>
  <si>
    <t>1320.8</t>
  </si>
  <si>
    <t>1700.4</t>
  </si>
  <si>
    <t>2267.2</t>
  </si>
  <si>
    <t>2558.4</t>
  </si>
  <si>
    <t>2657.2</t>
  </si>
  <si>
    <t>1939.6</t>
  </si>
  <si>
    <t>1305.2</t>
  </si>
  <si>
    <t>Накладные расходы (без налогов):</t>
  </si>
  <si>
    <t>Аренда, ОС, хоз расходы, сторонние договора</t>
  </si>
  <si>
    <t>3.6</t>
  </si>
  <si>
    <t>Аренда, ОС, хоз.расходы</t>
  </si>
  <si>
    <t>18a</t>
  </si>
  <si>
    <t>2.3</t>
  </si>
  <si>
    <t>Хозрасходы и договора</t>
  </si>
  <si>
    <t>0</t>
  </si>
  <si>
    <t>41.6</t>
  </si>
  <si>
    <t>93.6</t>
  </si>
  <si>
    <t>187.2</t>
  </si>
  <si>
    <t>119.6</t>
  </si>
  <si>
    <t>Суммарная без налогов</t>
  </si>
  <si>
    <t>4.3</t>
  </si>
  <si>
    <t>10.4</t>
  </si>
  <si>
    <t>11.1</t>
  </si>
  <si>
    <t>12.3</t>
  </si>
  <si>
    <t>12.8</t>
  </si>
  <si>
    <t>15.2</t>
  </si>
  <si>
    <t>19.6</t>
  </si>
  <si>
    <t>20.1</t>
  </si>
  <si>
    <t>24.4</t>
  </si>
  <si>
    <t>30.6</t>
  </si>
  <si>
    <t>36.9</t>
  </si>
  <si>
    <t>38.2</t>
  </si>
  <si>
    <t>29.5</t>
  </si>
  <si>
    <t>27.7</t>
  </si>
  <si>
    <t>35</t>
  </si>
  <si>
    <t>45.9</t>
  </si>
  <si>
    <t>51.5</t>
  </si>
  <si>
    <t>53.4</t>
  </si>
  <si>
    <t>39.6</t>
  </si>
  <si>
    <t>27.4</t>
  </si>
  <si>
    <t>43.3</t>
  </si>
  <si>
    <t>114.4</t>
  </si>
  <si>
    <t>364</t>
  </si>
  <si>
    <t>644.8</t>
  </si>
  <si>
    <t>936</t>
  </si>
  <si>
    <t>1008.8</t>
  </si>
  <si>
    <t>1181.6</t>
  </si>
  <si>
    <t>1180.4</t>
  </si>
  <si>
    <t>1367.6</t>
  </si>
  <si>
    <t>1528.8</t>
  </si>
  <si>
    <t>1695.2</t>
  </si>
  <si>
    <t>1778.4</t>
  </si>
  <si>
    <t>1716</t>
  </si>
  <si>
    <t>1762.8</t>
  </si>
  <si>
    <t>2132</t>
  </si>
  <si>
    <t>2314</t>
  </si>
  <si>
    <t>2782</t>
  </si>
  <si>
    <t>3140.8</t>
  </si>
  <si>
    <t>3343.6</t>
  </si>
  <si>
    <t>3494.4</t>
  </si>
  <si>
    <t>4139.2</t>
  </si>
  <si>
    <t>4830.8</t>
  </si>
  <si>
    <t>5096</t>
  </si>
  <si>
    <t>5491.2</t>
  </si>
  <si>
    <t>5366.4</t>
  </si>
  <si>
    <t>4960.8</t>
  </si>
  <si>
    <t>5553.6</t>
  </si>
  <si>
    <t>12.4</t>
  </si>
  <si>
    <t>19.4</t>
  </si>
  <si>
    <t>20.8</t>
  </si>
  <si>
    <t>22.7</t>
  </si>
  <si>
    <t>26.3</t>
  </si>
  <si>
    <t>32.6</t>
  </si>
  <si>
    <t>34.2</t>
  </si>
  <si>
    <t>33</t>
  </si>
  <si>
    <t>33.9</t>
  </si>
  <si>
    <t>41</t>
  </si>
  <si>
    <t>44.5</t>
  </si>
  <si>
    <t>53.5</t>
  </si>
  <si>
    <t>60.4</t>
  </si>
  <si>
    <t>64.3</t>
  </si>
  <si>
    <t>67.2</t>
  </si>
  <si>
    <t>79.6</t>
  </si>
  <si>
    <t>92.9</t>
  </si>
  <si>
    <t>98</t>
  </si>
  <si>
    <t>105,6</t>
  </si>
  <si>
    <t>103.2</t>
  </si>
  <si>
    <t>95.4</t>
  </si>
  <si>
    <t>106.8</t>
  </si>
  <si>
    <t>Период окупаемости около 2 лет</t>
  </si>
  <si>
    <t>4.8</t>
  </si>
  <si>
    <t>5.4</t>
  </si>
  <si>
    <t>8.5</t>
  </si>
  <si>
    <t>3.9</t>
  </si>
  <si>
    <t>4.4</t>
  </si>
  <si>
    <t>12.5</t>
  </si>
  <si>
    <t>17.6</t>
  </si>
  <si>
    <t>17.7</t>
  </si>
  <si>
    <t>9.7</t>
  </si>
  <si>
    <t>8.6</t>
  </si>
  <si>
    <t>28.6</t>
  </si>
  <si>
    <t>29.3</t>
  </si>
  <si>
    <t>16.9</t>
  </si>
  <si>
    <t>5.9</t>
  </si>
  <si>
    <t>Зпл. Пер.</t>
  </si>
  <si>
    <t>46.8</t>
  </si>
  <si>
    <t>249.6</t>
  </si>
  <si>
    <t>280.8</t>
  </si>
  <si>
    <t>442</t>
  </si>
  <si>
    <t>202.8</t>
  </si>
  <si>
    <t>228.8</t>
  </si>
  <si>
    <t>650</t>
  </si>
  <si>
    <t>915.2</t>
  </si>
  <si>
    <t>920.4</t>
  </si>
  <si>
    <t>504.4</t>
  </si>
  <si>
    <t>447.2</t>
  </si>
  <si>
    <t>728</t>
  </si>
  <si>
    <t>1196</t>
  </si>
  <si>
    <t>1487.2</t>
  </si>
  <si>
    <t>1523.6</t>
  </si>
  <si>
    <t>878.8</t>
  </si>
  <si>
    <t>306.8</t>
  </si>
  <si>
    <t>1 год</t>
  </si>
  <si>
    <t>2085.2</t>
  </si>
  <si>
    <t>2 год</t>
  </si>
  <si>
    <t>9904</t>
  </si>
  <si>
    <t>Зпл.АУП</t>
  </si>
  <si>
    <t>171.6</t>
  </si>
  <si>
    <t>286</t>
  </si>
  <si>
    <t>400.4</t>
  </si>
  <si>
    <t>457.6</t>
  </si>
  <si>
    <t>514.8</t>
  </si>
  <si>
    <t>4976</t>
  </si>
  <si>
    <t>6864</t>
  </si>
  <si>
    <t>1.3</t>
  </si>
  <si>
    <t>1.7</t>
  </si>
  <si>
    <t>4.1</t>
  </si>
  <si>
    <t>2.9</t>
  </si>
  <si>
    <t>7.2</t>
  </si>
  <si>
    <t>6.5</t>
  </si>
  <si>
    <t>5.8</t>
  </si>
  <si>
    <t>9.6</t>
  </si>
  <si>
    <t>10.8</t>
  </si>
  <si>
    <t>9.4</t>
  </si>
  <si>
    <t>8.2</t>
  </si>
  <si>
    <t>Прям.пер.</t>
  </si>
  <si>
    <t>67.6</t>
  </si>
  <si>
    <t>36.4</t>
  </si>
  <si>
    <t>124.8</t>
  </si>
  <si>
    <t>213.2</t>
  </si>
  <si>
    <t>150.8</t>
  </si>
  <si>
    <t>312</t>
  </si>
  <si>
    <t>374.4</t>
  </si>
  <si>
    <t>338</t>
  </si>
  <si>
    <t>301.6</t>
  </si>
  <si>
    <t>499.2</t>
  </si>
  <si>
    <t>561.6</t>
  </si>
  <si>
    <t>488.8</t>
  </si>
  <si>
    <t>426.4</t>
  </si>
  <si>
    <t>254.8</t>
  </si>
  <si>
    <t>941</t>
  </si>
  <si>
    <t>4389</t>
  </si>
  <si>
    <t>Прям.пост.</t>
  </si>
  <si>
    <t>1071</t>
  </si>
  <si>
    <t>1409</t>
  </si>
  <si>
    <t>Для справки!!!!!</t>
  </si>
  <si>
    <t>Расход 1 год</t>
  </si>
  <si>
    <t>Среднее в месяц</t>
  </si>
  <si>
    <t>За год</t>
  </si>
  <si>
    <t>173.8</t>
  </si>
  <si>
    <t>415</t>
  </si>
  <si>
    <t>78</t>
  </si>
  <si>
    <t>89</t>
  </si>
  <si>
    <t>9073</t>
  </si>
  <si>
    <t>Расход 2 год</t>
  </si>
  <si>
    <t>825</t>
  </si>
  <si>
    <t>366</t>
  </si>
  <si>
    <t>117</t>
  </si>
  <si>
    <t>22566</t>
  </si>
  <si>
    <t>Расход 3 год</t>
  </si>
  <si>
    <t>11000</t>
  </si>
  <si>
    <t>7000</t>
  </si>
  <si>
    <t>5000</t>
  </si>
  <si>
    <t>2000</t>
  </si>
  <si>
    <t>25000</t>
  </si>
  <si>
    <t>Расход 4 год</t>
  </si>
  <si>
    <t>12000</t>
  </si>
  <si>
    <t>7500</t>
  </si>
  <si>
    <t>5500</t>
  </si>
  <si>
    <t>3000</t>
  </si>
  <si>
    <t>28000</t>
  </si>
  <si>
    <t>Расход 5 год</t>
  </si>
  <si>
    <t>12500</t>
  </si>
  <si>
    <t>8000</t>
  </si>
  <si>
    <t>6000</t>
  </si>
  <si>
    <t>3500</t>
  </si>
  <si>
    <t>30000</t>
  </si>
  <si>
    <t>Динамика дохода</t>
  </si>
  <si>
    <t>3.2</t>
  </si>
  <si>
    <t>6.4</t>
  </si>
  <si>
    <t>0,3</t>
  </si>
  <si>
    <t>0,7</t>
  </si>
  <si>
    <t>1,4</t>
  </si>
  <si>
    <t>2,1</t>
  </si>
  <si>
    <t>2,8</t>
  </si>
  <si>
    <t>5,5</t>
  </si>
  <si>
    <t>4,2</t>
  </si>
  <si>
    <t>% расхода от базовой стоимости проекта</t>
  </si>
  <si>
    <t>2.7</t>
  </si>
  <si>
    <t>5.3</t>
  </si>
  <si>
    <t>8.9</t>
  </si>
  <si>
    <t>9.8</t>
  </si>
  <si>
    <t>14.5</t>
  </si>
  <si>
    <t>16.7</t>
  </si>
  <si>
    <t>20.9</t>
  </si>
  <si>
    <t>34.4</t>
  </si>
  <si>
    <t>37.6</t>
  </si>
  <si>
    <t>41.3</t>
  </si>
  <si>
    <t>40.8</t>
  </si>
  <si>
    <t>43.2</t>
  </si>
  <si>
    <t>% расхода со смещением 3 мес.</t>
  </si>
  <si>
    <t>% дохода от базовой стоимости проекта</t>
  </si>
  <si>
    <t>21.6%</t>
  </si>
  <si>
    <t>0.36</t>
  </si>
  <si>
    <t>1.82</t>
  </si>
  <si>
    <t>2.55</t>
  </si>
  <si>
    <t>3.28</t>
  </si>
  <si>
    <t>4.38</t>
  </si>
  <si>
    <t>5.23</t>
  </si>
  <si>
    <t>6.44</t>
  </si>
  <si>
    <t>10.82</t>
  </si>
  <si>
    <t>11.92</t>
  </si>
  <si>
    <t>17.63</t>
  </si>
  <si>
    <t>20.3</t>
  </si>
  <si>
    <t>25.41</t>
  </si>
  <si>
    <t>26.26</t>
  </si>
  <si>
    <t>33.32</t>
  </si>
  <si>
    <t>41.83</t>
  </si>
  <si>
    <t>45.72</t>
  </si>
  <si>
    <t>50.22</t>
  </si>
  <si>
    <t>6.1</t>
  </si>
  <si>
    <t>7.1</t>
  </si>
  <si>
    <t>7.6</t>
  </si>
  <si>
    <t>8.4</t>
  </si>
  <si>
    <t>15.7</t>
  </si>
  <si>
    <t>18.7</t>
  </si>
  <si>
    <t>21.2</t>
  </si>
  <si>
    <t>32.2</t>
  </si>
  <si>
    <t>32.1</t>
  </si>
  <si>
    <t>29.9</t>
  </si>
  <si>
    <t>33.3</t>
  </si>
  <si>
    <t>% расхода со смещением 2 мес.</t>
  </si>
  <si>
    <t>1.05</t>
  </si>
  <si>
    <t>1.75</t>
  </si>
  <si>
    <t>4.67</t>
  </si>
  <si>
    <t>5.25</t>
  </si>
  <si>
    <t>6.18</t>
  </si>
  <si>
    <t>7.12</t>
  </si>
  <si>
    <t>8.28</t>
  </si>
  <si>
    <t>8.87</t>
  </si>
  <si>
    <t>15.17</t>
  </si>
  <si>
    <t>18.32</t>
  </si>
  <si>
    <t>21.35</t>
  </si>
  <si>
    <t>21.82</t>
  </si>
  <si>
    <t>24.74</t>
  </si>
  <si>
    <t>29.17</t>
  </si>
  <si>
    <t>33.26</t>
  </si>
  <si>
    <t>37.58</t>
  </si>
  <si>
    <t>37.46</t>
  </si>
  <si>
    <t>6.7</t>
  </si>
  <si>
    <t>% расхода со смещением 4 мес.</t>
  </si>
  <si>
    <t>0.47</t>
  </si>
  <si>
    <t>0.82</t>
  </si>
  <si>
    <t>1.63</t>
  </si>
  <si>
    <t>3.15</t>
  </si>
  <si>
    <t>5.72</t>
  </si>
  <si>
    <t>7.23</t>
  </si>
  <si>
    <t>9.33</t>
  </si>
  <si>
    <t>Итого % дохода от базовой стоимости проекта</t>
  </si>
  <si>
    <t>1.</t>
  </si>
  <si>
    <t>2.6</t>
  </si>
  <si>
    <t>8.1</t>
  </si>
  <si>
    <t>11.2</t>
  </si>
  <si>
    <t>14.3</t>
  </si>
  <si>
    <t>15.3</t>
  </si>
  <si>
    <t>17.2</t>
  </si>
  <si>
    <t>33.4</t>
  </si>
  <si>
    <t>55.9</t>
  </si>
  <si>
    <t>61.1</t>
  </si>
  <si>
    <t>72.8</t>
  </si>
  <si>
    <t>83.5</t>
  </si>
  <si>
    <t>91.6</t>
  </si>
  <si>
    <t>97</t>
  </si>
  <si>
    <t>52</t>
  </si>
  <si>
    <t>135.2</t>
  </si>
  <si>
    <t>421.2</t>
  </si>
  <si>
    <t>468</t>
  </si>
  <si>
    <t>582.4</t>
  </si>
  <si>
    <t>743.6</t>
  </si>
  <si>
    <t>795.6</t>
  </si>
  <si>
    <t>894.4</t>
  </si>
  <si>
    <t>1461.2</t>
  </si>
  <si>
    <t>1736.8</t>
  </si>
  <si>
    <t>2246.4</t>
  </si>
  <si>
    <t>2433.6</t>
  </si>
  <si>
    <t>2906.8</t>
  </si>
  <si>
    <t>3177.2</t>
  </si>
  <si>
    <t>3785.6</t>
  </si>
  <si>
    <t>4342</t>
  </si>
  <si>
    <t>4763.2</t>
  </si>
  <si>
    <t>5044</t>
  </si>
  <si>
    <t>3302</t>
  </si>
  <si>
    <t>25953.2</t>
  </si>
  <si>
    <t xml:space="preserve">Итого </t>
  </si>
  <si>
    <t>1 кв.</t>
  </si>
  <si>
    <t>2кв</t>
  </si>
  <si>
    <t>339</t>
  </si>
  <si>
    <t>3 кв.</t>
  </si>
  <si>
    <t>1190</t>
  </si>
  <si>
    <t>4 кв.</t>
  </si>
  <si>
    <t>1872</t>
  </si>
  <si>
    <t>Суммарные расходы без налогов</t>
  </si>
  <si>
    <t>Суммарныйе расходы без налогов</t>
  </si>
  <si>
    <t>Период окупаемости около 2 лет при мин затратах и около 3 лет при мах затратах</t>
  </si>
  <si>
    <t>Доход 1 год</t>
  </si>
  <si>
    <t>275</t>
  </si>
  <si>
    <t>Доход 2 год</t>
  </si>
  <si>
    <t>2233</t>
  </si>
  <si>
    <t>Доход 3 год</t>
  </si>
  <si>
    <t>36000</t>
  </si>
  <si>
    <t>Доход 4 год</t>
  </si>
  <si>
    <t>4000</t>
  </si>
  <si>
    <t>48000</t>
  </si>
  <si>
    <t>Доход 5 год</t>
  </si>
  <si>
    <t>60000</t>
  </si>
  <si>
    <t xml:space="preserve">Базовый функционал - не создает продуктов продаж </t>
  </si>
  <si>
    <t>Локомотив: Разработка фирменного стиля</t>
  </si>
  <si>
    <t>№п/п</t>
  </si>
  <si>
    <t>Последовательность</t>
  </si>
  <si>
    <t>Этап</t>
  </si>
  <si>
    <t>2-3</t>
  </si>
  <si>
    <t>2-4</t>
  </si>
  <si>
    <t>3-4</t>
  </si>
  <si>
    <t>3-5</t>
  </si>
  <si>
    <t>4-5</t>
  </si>
  <si>
    <t>Патентование инноваций</t>
  </si>
  <si>
    <t>01</t>
  </si>
  <si>
    <t>Ассоциативный ряд продуктов</t>
  </si>
  <si>
    <t>Ха-ха-ха</t>
  </si>
  <si>
    <t>1-4</t>
  </si>
  <si>
    <t>Ярморочная площадь</t>
  </si>
  <si>
    <t>Веселая карусель</t>
  </si>
  <si>
    <t>5-6</t>
  </si>
  <si>
    <t>Клевые парни</t>
  </si>
  <si>
    <t>Все серьезно</t>
  </si>
  <si>
    <t>7-9</t>
  </si>
  <si>
    <t>Короеды</t>
  </si>
  <si>
    <t>Мозгоклюи</t>
  </si>
  <si>
    <t>Педантично все систематизируют</t>
  </si>
  <si>
    <t>Четкая информационная система</t>
  </si>
  <si>
    <t>10-11</t>
  </si>
  <si>
    <t>Миссионеры</t>
  </si>
  <si>
    <t>Экспансия влияния</t>
  </si>
  <si>
    <t>Распространение формализованных знаний в пространстве</t>
  </si>
  <si>
    <t>12-14</t>
  </si>
  <si>
    <t>Дядьки в костюмах</t>
  </si>
  <si>
    <t>Все по взрослому</t>
  </si>
  <si>
    <t>15-16</t>
  </si>
  <si>
    <t>Статусные личности</t>
  </si>
  <si>
    <t>Дешево не берут</t>
  </si>
  <si>
    <t>www.ismss.ru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</si>
</sst>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.00;\-\$#,##0.00"/>
    <numFmt numFmtId="185" formatCode="\$#,##0;\-\$#,##0"/>
    <numFmt numFmtId="186" formatCode="#,##0_);\(#,##0\)"/>
    <numFmt numFmtId="187" formatCode="0.0%"/>
  </numFmts>
  <fonts count="64">
    <font>
      <sz val="11"/>
      <name val="ＭＳ Ｐゴシック"/>
      <family val="2"/>
    </font>
    <font>
      <sz val="6"/>
      <name val="ＭＳ Ｐゴシック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u val="single"/>
      <sz val="11"/>
      <name val="Times New Roman Cyr"/>
      <family val="1"/>
    </font>
    <font>
      <i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1"/>
      <name val="ＭＳ Ｐゴシック"/>
      <family val="2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ＭＳ Ｐゴシック"/>
      <family val="2"/>
    </font>
    <font>
      <sz val="8"/>
      <name val="Times New Roman Cyr"/>
      <family val="1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sz val="8"/>
      <name val="ＭＳ Ｐゴシック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2"/>
      <name val="ＭＳ Ｐゴシック"/>
      <family val="2"/>
    </font>
    <font>
      <sz val="10"/>
      <name val="ＭＳ Ｐゴシック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0.1"/>
      <color indexed="8"/>
      <name val="Arial Narrow"/>
      <family val="0"/>
    </font>
    <font>
      <sz val="10.1"/>
      <color indexed="8"/>
      <name val="Times New Roman Cyr"/>
      <family val="0"/>
    </font>
    <font>
      <sz val="11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ＭＳ Ｐゴシック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3" xfId="0" applyFont="1" applyBorder="1" applyAlignment="1">
      <alignment vertical="top"/>
    </xf>
    <xf numFmtId="9" fontId="9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 vertical="top" wrapText="1"/>
    </xf>
    <xf numFmtId="0" fontId="9" fillId="0" borderId="33" xfId="0" applyFont="1" applyBorder="1" applyAlignment="1">
      <alignment/>
    </xf>
    <xf numFmtId="0" fontId="0" fillId="0" borderId="34" xfId="0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vertical="top"/>
    </xf>
    <xf numFmtId="0" fontId="10" fillId="0" borderId="34" xfId="0" applyFont="1" applyBorder="1" applyAlignment="1">
      <alignment horizontal="center" vertical="top"/>
    </xf>
    <xf numFmtId="0" fontId="10" fillId="0" borderId="23" xfId="0" applyFont="1" applyBorder="1" applyAlignment="1">
      <alignment vertical="top"/>
    </xf>
    <xf numFmtId="0" fontId="10" fillId="0" borderId="33" xfId="0" applyFont="1" applyBorder="1" applyAlignment="1">
      <alignment vertical="top" wrapText="1"/>
    </xf>
    <xf numFmtId="0" fontId="9" fillId="0" borderId="34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3" fontId="9" fillId="0" borderId="22" xfId="0" applyNumberFormat="1" applyFont="1" applyBorder="1" applyAlignment="1">
      <alignment/>
    </xf>
    <xf numFmtId="10" fontId="9" fillId="0" borderId="23" xfId="0" applyNumberFormat="1" applyFont="1" applyBorder="1" applyAlignment="1">
      <alignment vertical="top"/>
    </xf>
    <xf numFmtId="10" fontId="9" fillId="0" borderId="23" xfId="0" applyNumberFormat="1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9" fillId="0" borderId="46" xfId="0" applyFont="1" applyBorder="1" applyAlignment="1">
      <alignment/>
    </xf>
    <xf numFmtId="9" fontId="9" fillId="0" borderId="0" xfId="0" applyNumberFormat="1" applyFont="1" applyAlignment="1">
      <alignment/>
    </xf>
    <xf numFmtId="3" fontId="9" fillId="0" borderId="40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34" xfId="0" applyFont="1" applyBorder="1" applyAlignment="1">
      <alignment vertical="top"/>
    </xf>
    <xf numFmtId="0" fontId="2" fillId="0" borderId="3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2" fillId="0" borderId="30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4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50" xfId="0" applyFont="1" applyFill="1" applyBorder="1" applyAlignment="1">
      <alignment horizontal="left" vertical="top"/>
    </xf>
    <xf numFmtId="0" fontId="0" fillId="0" borderId="50" xfId="0" applyBorder="1" applyAlignment="1">
      <alignment/>
    </xf>
    <xf numFmtId="0" fontId="3" fillId="0" borderId="50" xfId="0" applyFont="1" applyBorder="1" applyAlignment="1">
      <alignment/>
    </xf>
    <xf numFmtId="9" fontId="8" fillId="0" borderId="50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22" xfId="0" applyNumberFormat="1" applyFont="1" applyBorder="1" applyAlignment="1">
      <alignment/>
    </xf>
    <xf numFmtId="0" fontId="9" fillId="0" borderId="22" xfId="0" applyFont="1" applyBorder="1" applyAlignment="1">
      <alignment vertical="top"/>
    </xf>
    <xf numFmtId="0" fontId="10" fillId="0" borderId="34" xfId="0" applyFont="1" applyBorder="1" applyAlignment="1">
      <alignment vertical="top" wrapText="1"/>
    </xf>
    <xf numFmtId="3" fontId="9" fillId="0" borderId="23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9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9" fillId="0" borderId="23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22" xfId="0" applyFont="1" applyBorder="1" applyAlignment="1">
      <alignment vertical="top"/>
    </xf>
    <xf numFmtId="0" fontId="9" fillId="0" borderId="25" xfId="0" applyFont="1" applyBorder="1" applyAlignment="1">
      <alignment horizontal="center" vertical="center"/>
    </xf>
    <xf numFmtId="0" fontId="9" fillId="0" borderId="51" xfId="0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31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/>
    </xf>
    <xf numFmtId="3" fontId="9" fillId="0" borderId="54" xfId="0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0" fontId="9" fillId="0" borderId="56" xfId="0" applyFont="1" applyBorder="1" applyAlignment="1">
      <alignment/>
    </xf>
    <xf numFmtId="3" fontId="9" fillId="0" borderId="54" xfId="0" applyNumberFormat="1" applyFont="1" applyBorder="1" applyAlignment="1">
      <alignment horizontal="right"/>
    </xf>
    <xf numFmtId="3" fontId="10" fillId="0" borderId="54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0" fontId="9" fillId="0" borderId="52" xfId="0" applyFont="1" applyBorder="1" applyAlignment="1">
      <alignment/>
    </xf>
    <xf numFmtId="9" fontId="9" fillId="0" borderId="3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9" fontId="9" fillId="0" borderId="53" xfId="0" applyNumberFormat="1" applyFont="1" applyBorder="1" applyAlignment="1">
      <alignment/>
    </xf>
    <xf numFmtId="0" fontId="2" fillId="0" borderId="52" xfId="0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54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10" fillId="0" borderId="34" xfId="0" applyNumberFormat="1" applyFont="1" applyBorder="1" applyAlignment="1">
      <alignment horizontal="center" vertical="top"/>
    </xf>
    <xf numFmtId="3" fontId="0" fillId="0" borderId="0" xfId="0" applyNumberFormat="1" applyAlignment="1">
      <alignment/>
    </xf>
    <xf numFmtId="0" fontId="10" fillId="0" borderId="32" xfId="0" applyFont="1" applyBorder="1" applyAlignment="1">
      <alignment/>
    </xf>
    <xf numFmtId="0" fontId="9" fillId="0" borderId="49" xfId="0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10" fillId="0" borderId="33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18" xfId="0" applyFont="1" applyBorder="1" applyAlignment="1">
      <alignment horizontal="center" vertical="top"/>
    </xf>
    <xf numFmtId="0" fontId="10" fillId="0" borderId="25" xfId="0" applyFont="1" applyBorder="1" applyAlignment="1">
      <alignment vertical="top"/>
    </xf>
    <xf numFmtId="0" fontId="9" fillId="0" borderId="48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9" fillId="0" borderId="18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50" xfId="0" applyNumberFormat="1" applyFont="1" applyBorder="1" applyAlignment="1">
      <alignment/>
    </xf>
    <xf numFmtId="9" fontId="9" fillId="0" borderId="40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3" fontId="9" fillId="33" borderId="23" xfId="0" applyNumberFormat="1" applyFont="1" applyFill="1" applyBorder="1" applyAlignment="1">
      <alignment/>
    </xf>
    <xf numFmtId="9" fontId="2" fillId="34" borderId="60" xfId="0" applyNumberFormat="1" applyFont="1" applyFill="1" applyBorder="1" applyAlignment="1">
      <alignment/>
    </xf>
    <xf numFmtId="9" fontId="2" fillId="34" borderId="61" xfId="0" applyNumberFormat="1" applyFont="1" applyFill="1" applyBorder="1" applyAlignment="1">
      <alignment/>
    </xf>
    <xf numFmtId="9" fontId="2" fillId="34" borderId="62" xfId="0" applyNumberFormat="1" applyFont="1" applyFill="1" applyBorder="1" applyAlignment="1">
      <alignment/>
    </xf>
    <xf numFmtId="10" fontId="9" fillId="34" borderId="22" xfId="0" applyNumberFormat="1" applyFont="1" applyFill="1" applyBorder="1" applyAlignment="1">
      <alignment vertical="top"/>
    </xf>
    <xf numFmtId="9" fontId="9" fillId="34" borderId="23" xfId="0" applyNumberFormat="1" applyFont="1" applyFill="1" applyBorder="1" applyAlignment="1">
      <alignment/>
    </xf>
    <xf numFmtId="9" fontId="9" fillId="34" borderId="22" xfId="0" applyNumberFormat="1" applyFont="1" applyFill="1" applyBorder="1" applyAlignment="1">
      <alignment/>
    </xf>
    <xf numFmtId="9" fontId="9" fillId="34" borderId="24" xfId="0" applyNumberFormat="1" applyFont="1" applyFill="1" applyBorder="1" applyAlignment="1">
      <alignment/>
    </xf>
    <xf numFmtId="9" fontId="9" fillId="34" borderId="22" xfId="0" applyNumberFormat="1" applyFont="1" applyFill="1" applyBorder="1" applyAlignment="1">
      <alignment vertical="top"/>
    </xf>
    <xf numFmtId="0" fontId="9" fillId="34" borderId="23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3" fontId="9" fillId="34" borderId="23" xfId="0" applyNumberFormat="1" applyFont="1" applyFill="1" applyBorder="1" applyAlignment="1">
      <alignment/>
    </xf>
    <xf numFmtId="3" fontId="9" fillId="34" borderId="23" xfId="0" applyNumberFormat="1" applyFont="1" applyFill="1" applyBorder="1" applyAlignment="1">
      <alignment/>
    </xf>
    <xf numFmtId="3" fontId="11" fillId="34" borderId="23" xfId="0" applyNumberFormat="1" applyFont="1" applyFill="1" applyBorder="1" applyAlignment="1">
      <alignment/>
    </xf>
    <xf numFmtId="3" fontId="9" fillId="34" borderId="40" xfId="0" applyNumberFormat="1" applyFont="1" applyFill="1" applyBorder="1" applyAlignment="1">
      <alignment/>
    </xf>
    <xf numFmtId="3" fontId="9" fillId="34" borderId="30" xfId="0" applyNumberFormat="1" applyFont="1" applyFill="1" applyBorder="1" applyAlignment="1">
      <alignment/>
    </xf>
    <xf numFmtId="9" fontId="11" fillId="34" borderId="0" xfId="0" applyNumberFormat="1" applyFont="1" applyFill="1" applyAlignment="1">
      <alignment/>
    </xf>
    <xf numFmtId="9" fontId="9" fillId="0" borderId="0" xfId="0" applyNumberFormat="1" applyFont="1" applyFill="1" applyAlignment="1">
      <alignment/>
    </xf>
    <xf numFmtId="3" fontId="9" fillId="35" borderId="23" xfId="0" applyNumberFormat="1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9" fillId="36" borderId="54" xfId="0" applyFont="1" applyFill="1" applyBorder="1" applyAlignment="1">
      <alignment/>
    </xf>
    <xf numFmtId="0" fontId="9" fillId="36" borderId="31" xfId="0" applyFont="1" applyFill="1" applyBorder="1" applyAlignment="1">
      <alignment/>
    </xf>
    <xf numFmtId="0" fontId="2" fillId="34" borderId="0" xfId="0" applyNumberFormat="1" applyFont="1" applyFill="1" applyAlignment="1">
      <alignment/>
    </xf>
    <xf numFmtId="0" fontId="0" fillId="0" borderId="23" xfId="0" applyBorder="1" applyAlignment="1">
      <alignment/>
    </xf>
    <xf numFmtId="0" fontId="0" fillId="35" borderId="23" xfId="0" applyFill="1" applyBorder="1" applyAlignment="1">
      <alignment horizontal="right"/>
    </xf>
    <xf numFmtId="0" fontId="0" fillId="35" borderId="23" xfId="0" applyFill="1" applyBorder="1" applyAlignment="1">
      <alignment/>
    </xf>
    <xf numFmtId="0" fontId="0" fillId="0" borderId="23" xfId="0" applyBorder="1" applyAlignment="1">
      <alignment horizontal="right"/>
    </xf>
    <xf numFmtId="0" fontId="0" fillId="35" borderId="0" xfId="0" applyFill="1" applyAlignment="1">
      <alignment/>
    </xf>
    <xf numFmtId="0" fontId="0" fillId="36" borderId="23" xfId="0" applyFill="1" applyBorder="1" applyAlignment="1">
      <alignment/>
    </xf>
    <xf numFmtId="9" fontId="0" fillId="0" borderId="23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34" borderId="23" xfId="0" applyNumberFormat="1" applyFill="1" applyBorder="1" applyAlignment="1">
      <alignment/>
    </xf>
    <xf numFmtId="0" fontId="16" fillId="0" borderId="23" xfId="0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NumberFormat="1" applyFill="1" applyBorder="1" applyAlignment="1">
      <alignment/>
    </xf>
    <xf numFmtId="49" fontId="16" fillId="37" borderId="23" xfId="0" applyNumberFormat="1" applyFont="1" applyFill="1" applyBorder="1" applyAlignment="1">
      <alignment/>
    </xf>
    <xf numFmtId="49" fontId="16" fillId="37" borderId="28" xfId="0" applyNumberFormat="1" applyFont="1" applyFill="1" applyBorder="1" applyAlignment="1">
      <alignment/>
    </xf>
    <xf numFmtId="0" fontId="16" fillId="37" borderId="23" xfId="0" applyNumberFormat="1" applyFont="1" applyFill="1" applyBorder="1" applyAlignment="1">
      <alignment/>
    </xf>
    <xf numFmtId="0" fontId="16" fillId="37" borderId="23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49" fontId="17" fillId="0" borderId="23" xfId="0" applyNumberFormat="1" applyFont="1" applyFill="1" applyBorder="1" applyAlignment="1">
      <alignment/>
    </xf>
    <xf numFmtId="49" fontId="17" fillId="0" borderId="28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49" fontId="0" fillId="0" borderId="28" xfId="0" applyNumberFormat="1" applyBorder="1" applyAlignment="1">
      <alignment/>
    </xf>
    <xf numFmtId="49" fontId="18" fillId="38" borderId="23" xfId="0" applyNumberFormat="1" applyFont="1" applyFill="1" applyBorder="1" applyAlignment="1">
      <alignment/>
    </xf>
    <xf numFmtId="49" fontId="0" fillId="38" borderId="23" xfId="0" applyNumberFormat="1" applyFill="1" applyBorder="1" applyAlignment="1">
      <alignment/>
    </xf>
    <xf numFmtId="49" fontId="0" fillId="38" borderId="28" xfId="0" applyNumberFormat="1" applyFill="1" applyBorder="1" applyAlignment="1">
      <alignment/>
    </xf>
    <xf numFmtId="0" fontId="0" fillId="38" borderId="23" xfId="0" applyFill="1" applyBorder="1" applyAlignment="1">
      <alignment/>
    </xf>
    <xf numFmtId="49" fontId="16" fillId="38" borderId="23" xfId="0" applyNumberFormat="1" applyFont="1" applyFill="1" applyBorder="1" applyAlignment="1">
      <alignment/>
    </xf>
    <xf numFmtId="49" fontId="0" fillId="0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3" xfId="0" applyNumberFormat="1" applyFill="1" applyBorder="1" applyAlignment="1">
      <alignment/>
    </xf>
    <xf numFmtId="49" fontId="0" fillId="36" borderId="23" xfId="0" applyNumberForma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0" fillId="0" borderId="28" xfId="0" applyNumberFormat="1" applyFill="1" applyBorder="1" applyAlignment="1">
      <alignment/>
    </xf>
    <xf numFmtId="49" fontId="0" fillId="39" borderId="23" xfId="0" applyNumberFormat="1" applyFill="1" applyBorder="1" applyAlignment="1">
      <alignment/>
    </xf>
    <xf numFmtId="49" fontId="0" fillId="39" borderId="28" xfId="0" applyNumberFormat="1" applyFill="1" applyBorder="1" applyAlignment="1">
      <alignment/>
    </xf>
    <xf numFmtId="0" fontId="0" fillId="0" borderId="28" xfId="0" applyBorder="1" applyAlignment="1">
      <alignment/>
    </xf>
    <xf numFmtId="49" fontId="16" fillId="40" borderId="23" xfId="0" applyNumberFormat="1" applyFont="1" applyFill="1" applyBorder="1" applyAlignment="1">
      <alignment/>
    </xf>
    <xf numFmtId="49" fontId="16" fillId="40" borderId="28" xfId="0" applyNumberFormat="1" applyFont="1" applyFill="1" applyBorder="1" applyAlignment="1">
      <alignment/>
    </xf>
    <xf numFmtId="0" fontId="16" fillId="40" borderId="23" xfId="0" applyNumberFormat="1" applyFont="1" applyFill="1" applyBorder="1" applyAlignment="1">
      <alignment/>
    </xf>
    <xf numFmtId="0" fontId="16" fillId="40" borderId="23" xfId="0" applyFont="1" applyFill="1" applyBorder="1" applyAlignment="1">
      <alignment/>
    </xf>
    <xf numFmtId="49" fontId="18" fillId="41" borderId="23" xfId="0" applyNumberFormat="1" applyFont="1" applyFill="1" applyBorder="1" applyAlignment="1">
      <alignment/>
    </xf>
    <xf numFmtId="49" fontId="0" fillId="41" borderId="23" xfId="0" applyNumberFormat="1" applyFill="1" applyBorder="1" applyAlignment="1">
      <alignment/>
    </xf>
    <xf numFmtId="49" fontId="0" fillId="41" borderId="28" xfId="0" applyNumberFormat="1" applyFill="1" applyBorder="1" applyAlignment="1">
      <alignment/>
    </xf>
    <xf numFmtId="49" fontId="16" fillId="41" borderId="23" xfId="0" applyNumberFormat="1" applyFont="1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23" xfId="0" applyNumberFormat="1" applyFill="1" applyBorder="1" applyAlignment="1">
      <alignment/>
    </xf>
    <xf numFmtId="49" fontId="16" fillId="42" borderId="23" xfId="0" applyNumberFormat="1" applyFont="1" applyFill="1" applyBorder="1" applyAlignment="1">
      <alignment/>
    </xf>
    <xf numFmtId="49" fontId="16" fillId="42" borderId="28" xfId="0" applyNumberFormat="1" applyFont="1" applyFill="1" applyBorder="1" applyAlignment="1">
      <alignment/>
    </xf>
    <xf numFmtId="0" fontId="16" fillId="42" borderId="23" xfId="0" applyNumberFormat="1" applyFont="1" applyFill="1" applyBorder="1" applyAlignment="1">
      <alignment/>
    </xf>
    <xf numFmtId="0" fontId="16" fillId="42" borderId="23" xfId="0" applyFont="1" applyFill="1" applyBorder="1" applyAlignment="1">
      <alignment/>
    </xf>
    <xf numFmtId="49" fontId="18" fillId="43" borderId="23" xfId="0" applyNumberFormat="1" applyFont="1" applyFill="1" applyBorder="1" applyAlignment="1">
      <alignment/>
    </xf>
    <xf numFmtId="49" fontId="0" fillId="43" borderId="23" xfId="0" applyNumberFormat="1" applyFill="1" applyBorder="1" applyAlignment="1">
      <alignment/>
    </xf>
    <xf numFmtId="49" fontId="0" fillId="43" borderId="28" xfId="0" applyNumberFormat="1" applyFill="1" applyBorder="1" applyAlignment="1">
      <alignment/>
    </xf>
    <xf numFmtId="49" fontId="16" fillId="43" borderId="23" xfId="0" applyNumberFormat="1" applyFont="1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3" xfId="0" applyNumberFormat="1" applyFill="1" applyBorder="1" applyAlignment="1">
      <alignment/>
    </xf>
    <xf numFmtId="49" fontId="16" fillId="36" borderId="23" xfId="0" applyNumberFormat="1" applyFont="1" applyFill="1" applyBorder="1" applyAlignment="1">
      <alignment/>
    </xf>
    <xf numFmtId="49" fontId="0" fillId="36" borderId="28" xfId="0" applyNumberFormat="1" applyFill="1" applyBorder="1" applyAlignment="1">
      <alignment/>
    </xf>
    <xf numFmtId="0" fontId="0" fillId="36" borderId="23" xfId="0" applyNumberFormat="1" applyFill="1" applyBorder="1" applyAlignment="1">
      <alignment/>
    </xf>
    <xf numFmtId="49" fontId="18" fillId="35" borderId="23" xfId="0" applyNumberFormat="1" applyFont="1" applyFill="1" applyBorder="1" applyAlignment="1">
      <alignment/>
    </xf>
    <xf numFmtId="49" fontId="0" fillId="35" borderId="23" xfId="0" applyNumberFormat="1" applyFill="1" applyBorder="1" applyAlignment="1">
      <alignment/>
    </xf>
    <xf numFmtId="49" fontId="0" fillId="35" borderId="28" xfId="0" applyNumberFormat="1" applyFill="1" applyBorder="1" applyAlignment="1">
      <alignment/>
    </xf>
    <xf numFmtId="49" fontId="16" fillId="35" borderId="23" xfId="0" applyNumberFormat="1" applyFont="1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3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39" borderId="28" xfId="0" applyFill="1" applyBorder="1" applyAlignment="1">
      <alignment/>
    </xf>
    <xf numFmtId="49" fontId="16" fillId="0" borderId="51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17" fillId="0" borderId="22" xfId="0" applyNumberFormat="1" applyFont="1" applyBorder="1" applyAlignment="1">
      <alignment/>
    </xf>
    <xf numFmtId="49" fontId="0" fillId="44" borderId="22" xfId="0" applyNumberFormat="1" applyFill="1" applyBorder="1" applyAlignment="1">
      <alignment/>
    </xf>
    <xf numFmtId="49" fontId="0" fillId="0" borderId="51" xfId="0" applyNumberFormat="1" applyBorder="1" applyAlignment="1">
      <alignment/>
    </xf>
    <xf numFmtId="49" fontId="0" fillId="34" borderId="22" xfId="0" applyNumberFormat="1" applyFill="1" applyBorder="1" applyAlignment="1">
      <alignment/>
    </xf>
    <xf numFmtId="49" fontId="17" fillId="36" borderId="22" xfId="0" applyNumberFormat="1" applyFont="1" applyFill="1" applyBorder="1" applyAlignment="1">
      <alignment/>
    </xf>
    <xf numFmtId="49" fontId="0" fillId="41" borderId="22" xfId="0" applyNumberFormat="1" applyFill="1" applyBorder="1" applyAlignment="1">
      <alignment/>
    </xf>
    <xf numFmtId="49" fontId="0" fillId="36" borderId="22" xfId="0" applyNumberFormat="1" applyFill="1" applyBorder="1" applyAlignment="1">
      <alignment/>
    </xf>
    <xf numFmtId="49" fontId="0" fillId="45" borderId="22" xfId="0" applyNumberFormat="1" applyFill="1" applyBorder="1" applyAlignment="1">
      <alignment/>
    </xf>
    <xf numFmtId="49" fontId="0" fillId="42" borderId="22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17" fillId="0" borderId="23" xfId="0" applyNumberFormat="1" applyFont="1" applyBorder="1" applyAlignment="1">
      <alignment/>
    </xf>
    <xf numFmtId="49" fontId="0" fillId="44" borderId="23" xfId="0" applyNumberFormat="1" applyFill="1" applyBorder="1" applyAlignment="1">
      <alignment/>
    </xf>
    <xf numFmtId="49" fontId="17" fillId="35" borderId="23" xfId="0" applyNumberFormat="1" applyFont="1" applyFill="1" applyBorder="1" applyAlignment="1">
      <alignment/>
    </xf>
    <xf numFmtId="49" fontId="16" fillId="34" borderId="23" xfId="0" applyNumberFormat="1" applyFont="1" applyFill="1" applyBorder="1" applyAlignment="1">
      <alignment/>
    </xf>
    <xf numFmtId="49" fontId="19" fillId="0" borderId="23" xfId="0" applyNumberFormat="1" applyFont="1" applyFill="1" applyBorder="1" applyAlignment="1">
      <alignment/>
    </xf>
    <xf numFmtId="49" fontId="19" fillId="0" borderId="28" xfId="0" applyNumberFormat="1" applyFont="1" applyFill="1" applyBorder="1" applyAlignment="1">
      <alignment/>
    </xf>
    <xf numFmtId="49" fontId="18" fillId="0" borderId="23" xfId="0" applyNumberFormat="1" applyFont="1" applyFill="1" applyBorder="1" applyAlignment="1">
      <alignment/>
    </xf>
    <xf numFmtId="49" fontId="17" fillId="36" borderId="23" xfId="0" applyNumberFormat="1" applyFont="1" applyFill="1" applyBorder="1" applyAlignment="1">
      <alignment/>
    </xf>
    <xf numFmtId="49" fontId="19" fillId="45" borderId="23" xfId="0" applyNumberFormat="1" applyFont="1" applyFill="1" applyBorder="1" applyAlignment="1">
      <alignment/>
    </xf>
    <xf numFmtId="49" fontId="19" fillId="42" borderId="23" xfId="0" applyNumberFormat="1" applyFont="1" applyFill="1" applyBorder="1" applyAlignment="1">
      <alignment/>
    </xf>
    <xf numFmtId="49" fontId="19" fillId="44" borderId="23" xfId="0" applyNumberFormat="1" applyFont="1" applyFill="1" applyBorder="1" applyAlignment="1">
      <alignment/>
    </xf>
    <xf numFmtId="49" fontId="18" fillId="34" borderId="23" xfId="0" applyNumberFormat="1" applyFont="1" applyFill="1" applyBorder="1" applyAlignment="1">
      <alignment/>
    </xf>
    <xf numFmtId="49" fontId="17" fillId="41" borderId="23" xfId="0" applyNumberFormat="1" applyFont="1" applyFill="1" applyBorder="1" applyAlignment="1">
      <alignment/>
    </xf>
    <xf numFmtId="49" fontId="17" fillId="41" borderId="28" xfId="0" applyNumberFormat="1" applyFont="1" applyFill="1" applyBorder="1" applyAlignment="1">
      <alignment/>
    </xf>
    <xf numFmtId="49" fontId="17" fillId="44" borderId="23" xfId="0" applyNumberFormat="1" applyFont="1" applyFill="1" applyBorder="1" applyAlignment="1">
      <alignment/>
    </xf>
    <xf numFmtId="49" fontId="17" fillId="38" borderId="23" xfId="0" applyNumberFormat="1" applyFont="1" applyFill="1" applyBorder="1" applyAlignment="1">
      <alignment/>
    </xf>
    <xf numFmtId="49" fontId="17" fillId="38" borderId="28" xfId="0" applyNumberFormat="1" applyFont="1" applyFill="1" applyBorder="1" applyAlignment="1">
      <alignment/>
    </xf>
    <xf numFmtId="49" fontId="19" fillId="46" borderId="23" xfId="0" applyNumberFormat="1" applyFont="1" applyFill="1" applyBorder="1" applyAlignment="1">
      <alignment/>
    </xf>
    <xf numFmtId="49" fontId="19" fillId="47" borderId="23" xfId="0" applyNumberFormat="1" applyFont="1" applyFill="1" applyBorder="1" applyAlignment="1">
      <alignment/>
    </xf>
    <xf numFmtId="49" fontId="17" fillId="43" borderId="23" xfId="0" applyNumberFormat="1" applyFont="1" applyFill="1" applyBorder="1" applyAlignment="1">
      <alignment/>
    </xf>
    <xf numFmtId="49" fontId="17" fillId="43" borderId="28" xfId="0" applyNumberFormat="1" applyFont="1" applyFill="1" applyBorder="1" applyAlignment="1">
      <alignment/>
    </xf>
    <xf numFmtId="49" fontId="17" fillId="35" borderId="28" xfId="0" applyNumberFormat="1" applyFont="1" applyFill="1" applyBorder="1" applyAlignment="1">
      <alignment/>
    </xf>
    <xf numFmtId="49" fontId="19" fillId="36" borderId="23" xfId="0" applyNumberFormat="1" applyFont="1" applyFill="1" applyBorder="1" applyAlignment="1">
      <alignment/>
    </xf>
    <xf numFmtId="49" fontId="17" fillId="34" borderId="23" xfId="0" applyNumberFormat="1" applyFont="1" applyFill="1" applyBorder="1" applyAlignment="1">
      <alignment/>
    </xf>
    <xf numFmtId="49" fontId="17" fillId="34" borderId="28" xfId="0" applyNumberFormat="1" applyFont="1" applyFill="1" applyBorder="1" applyAlignment="1">
      <alignment/>
    </xf>
    <xf numFmtId="0" fontId="17" fillId="34" borderId="23" xfId="0" applyFont="1" applyFill="1" applyBorder="1" applyAlignment="1">
      <alignment/>
    </xf>
    <xf numFmtId="49" fontId="19" fillId="0" borderId="23" xfId="0" applyNumberFormat="1" applyFont="1" applyBorder="1" applyAlignment="1">
      <alignment/>
    </xf>
    <xf numFmtId="49" fontId="19" fillId="0" borderId="28" xfId="0" applyNumberFormat="1" applyFont="1" applyBorder="1" applyAlignment="1">
      <alignment/>
    </xf>
    <xf numFmtId="49" fontId="19" fillId="34" borderId="23" xfId="0" applyNumberFormat="1" applyFont="1" applyFill="1" applyBorder="1" applyAlignment="1">
      <alignment/>
    </xf>
    <xf numFmtId="0" fontId="19" fillId="34" borderId="2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17" fillId="0" borderId="28" xfId="0" applyNumberFormat="1" applyFont="1" applyBorder="1" applyAlignment="1">
      <alignment/>
    </xf>
    <xf numFmtId="0" fontId="19" fillId="0" borderId="23" xfId="0" applyFont="1" applyBorder="1" applyAlignment="1">
      <alignment/>
    </xf>
    <xf numFmtId="49" fontId="19" fillId="34" borderId="28" xfId="0" applyNumberFormat="1" applyFont="1" applyFill="1" applyBorder="1" applyAlignment="1">
      <alignment/>
    </xf>
    <xf numFmtId="49" fontId="0" fillId="0" borderId="31" xfId="0" applyNumberFormat="1" applyBorder="1" applyAlignment="1">
      <alignment/>
    </xf>
    <xf numFmtId="0" fontId="0" fillId="44" borderId="0" xfId="0" applyFill="1" applyAlignment="1">
      <alignment/>
    </xf>
    <xf numFmtId="0" fontId="0" fillId="44" borderId="23" xfId="0" applyFill="1" applyBorder="1" applyAlignment="1">
      <alignment/>
    </xf>
    <xf numFmtId="49" fontId="17" fillId="37" borderId="23" xfId="0" applyNumberFormat="1" applyFont="1" applyFill="1" applyBorder="1" applyAlignment="1">
      <alignment/>
    </xf>
    <xf numFmtId="49" fontId="0" fillId="37" borderId="23" xfId="0" applyNumberFormat="1" applyFill="1" applyBorder="1" applyAlignment="1">
      <alignment/>
    </xf>
    <xf numFmtId="0" fontId="17" fillId="0" borderId="23" xfId="0" applyFont="1" applyBorder="1" applyAlignment="1">
      <alignment/>
    </xf>
    <xf numFmtId="49" fontId="17" fillId="48" borderId="23" xfId="0" applyNumberFormat="1" applyFont="1" applyFill="1" applyBorder="1" applyAlignment="1">
      <alignment/>
    </xf>
    <xf numFmtId="49" fontId="17" fillId="48" borderId="28" xfId="0" applyNumberFormat="1" applyFont="1" applyFill="1" applyBorder="1" applyAlignment="1">
      <alignment/>
    </xf>
    <xf numFmtId="0" fontId="17" fillId="48" borderId="23" xfId="0" applyFont="1" applyFill="1" applyBorder="1" applyAlignment="1">
      <alignment/>
    </xf>
    <xf numFmtId="49" fontId="0" fillId="0" borderId="23" xfId="0" applyNumberFormat="1" applyBorder="1" applyAlignment="1">
      <alignment horizontal="right"/>
    </xf>
    <xf numFmtId="49" fontId="17" fillId="0" borderId="23" xfId="0" applyNumberFormat="1" applyFont="1" applyFill="1" applyBorder="1" applyAlignment="1">
      <alignment horizontal="right"/>
    </xf>
    <xf numFmtId="49" fontId="17" fillId="0" borderId="23" xfId="0" applyNumberFormat="1" applyFont="1" applyBorder="1" applyAlignment="1">
      <alignment horizontal="right"/>
    </xf>
    <xf numFmtId="49" fontId="0" fillId="49" borderId="23" xfId="0" applyNumberFormat="1" applyFill="1" applyBorder="1" applyAlignment="1">
      <alignment/>
    </xf>
    <xf numFmtId="49" fontId="17" fillId="0" borderId="28" xfId="0" applyNumberFormat="1" applyFont="1" applyBorder="1" applyAlignment="1">
      <alignment horizontal="right"/>
    </xf>
    <xf numFmtId="49" fontId="17" fillId="0" borderId="22" xfId="0" applyNumberFormat="1" applyFont="1" applyFill="1" applyBorder="1" applyAlignment="1">
      <alignment/>
    </xf>
    <xf numFmtId="49" fontId="0" fillId="45" borderId="23" xfId="0" applyNumberFormat="1" applyFill="1" applyBorder="1" applyAlignment="1">
      <alignment/>
    </xf>
    <xf numFmtId="49" fontId="0" fillId="42" borderId="23" xfId="0" applyNumberFormat="1" applyFill="1" applyBorder="1" applyAlignment="1">
      <alignment/>
    </xf>
    <xf numFmtId="49" fontId="0" fillId="39" borderId="23" xfId="0" applyNumberFormat="1" applyFill="1" applyBorder="1" applyAlignment="1">
      <alignment horizontal="left"/>
    </xf>
    <xf numFmtId="49" fontId="16" fillId="39" borderId="23" xfId="0" applyNumberFormat="1" applyFont="1" applyFill="1" applyBorder="1" applyAlignment="1">
      <alignment/>
    </xf>
    <xf numFmtId="49" fontId="17" fillId="39" borderId="23" xfId="0" applyNumberFormat="1" applyFont="1" applyFill="1" applyBorder="1" applyAlignment="1">
      <alignment/>
    </xf>
    <xf numFmtId="49" fontId="16" fillId="39" borderId="23" xfId="0" applyNumberFormat="1" applyFont="1" applyFill="1" applyBorder="1" applyAlignment="1">
      <alignment horizontal="left"/>
    </xf>
    <xf numFmtId="49" fontId="16" fillId="39" borderId="28" xfId="0" applyNumberFormat="1" applyFont="1" applyFill="1" applyBorder="1" applyAlignment="1">
      <alignment/>
    </xf>
    <xf numFmtId="49" fontId="17" fillId="39" borderId="23" xfId="0" applyNumberFormat="1" applyFont="1" applyFill="1" applyBorder="1" applyAlignment="1">
      <alignment horizontal="left"/>
    </xf>
    <xf numFmtId="49" fontId="17" fillId="39" borderId="28" xfId="0" applyNumberFormat="1" applyFont="1" applyFill="1" applyBorder="1" applyAlignment="1">
      <alignment/>
    </xf>
    <xf numFmtId="0" fontId="16" fillId="34" borderId="23" xfId="0" applyFont="1" applyFill="1" applyBorder="1" applyAlignment="1">
      <alignment/>
    </xf>
    <xf numFmtId="49" fontId="18" fillId="34" borderId="28" xfId="0" applyNumberFormat="1" applyFont="1" applyFill="1" applyBorder="1" applyAlignment="1">
      <alignment/>
    </xf>
    <xf numFmtId="0" fontId="18" fillId="34" borderId="23" xfId="0" applyFont="1" applyFill="1" applyBorder="1" applyAlignment="1">
      <alignment/>
    </xf>
    <xf numFmtId="49" fontId="11" fillId="38" borderId="23" xfId="0" applyNumberFormat="1" applyFont="1" applyFill="1" applyBorder="1" applyAlignment="1">
      <alignment/>
    </xf>
    <xf numFmtId="49" fontId="11" fillId="38" borderId="28" xfId="0" applyNumberFormat="1" applyFont="1" applyFill="1" applyBorder="1" applyAlignment="1">
      <alignment/>
    </xf>
    <xf numFmtId="0" fontId="11" fillId="38" borderId="23" xfId="0" applyFont="1" applyFill="1" applyBorder="1" applyAlignment="1">
      <alignment/>
    </xf>
    <xf numFmtId="49" fontId="11" fillId="0" borderId="23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49" fontId="11" fillId="50" borderId="23" xfId="0" applyNumberFormat="1" applyFont="1" applyFill="1" applyBorder="1" applyAlignment="1">
      <alignment/>
    </xf>
    <xf numFmtId="49" fontId="11" fillId="41" borderId="23" xfId="0" applyNumberFormat="1" applyFont="1" applyFill="1" applyBorder="1" applyAlignment="1">
      <alignment/>
    </xf>
    <xf numFmtId="49" fontId="11" fillId="41" borderId="28" xfId="0" applyNumberFormat="1" applyFont="1" applyFill="1" applyBorder="1" applyAlignment="1">
      <alignment/>
    </xf>
    <xf numFmtId="49" fontId="11" fillId="43" borderId="28" xfId="0" applyNumberFormat="1" applyFont="1" applyFill="1" applyBorder="1" applyAlignment="1">
      <alignment/>
    </xf>
    <xf numFmtId="49" fontId="11" fillId="43" borderId="23" xfId="0" applyNumberFormat="1" applyFont="1" applyFill="1" applyBorder="1" applyAlignment="1">
      <alignment/>
    </xf>
    <xf numFmtId="49" fontId="11" fillId="35" borderId="23" xfId="0" applyNumberFormat="1" applyFont="1" applyFill="1" applyBorder="1" applyAlignment="1">
      <alignment/>
    </xf>
    <xf numFmtId="49" fontId="11" fillId="35" borderId="28" xfId="0" applyNumberFormat="1" applyFont="1" applyFill="1" applyBorder="1" applyAlignment="1">
      <alignment/>
    </xf>
    <xf numFmtId="49" fontId="20" fillId="38" borderId="23" xfId="0" applyNumberFormat="1" applyFont="1" applyFill="1" applyBorder="1" applyAlignment="1">
      <alignment/>
    </xf>
    <xf numFmtId="49" fontId="20" fillId="50" borderId="23" xfId="0" applyNumberFormat="1" applyFont="1" applyFill="1" applyBorder="1" applyAlignment="1">
      <alignment/>
    </xf>
    <xf numFmtId="49" fontId="20" fillId="41" borderId="23" xfId="0" applyNumberFormat="1" applyFont="1" applyFill="1" applyBorder="1" applyAlignment="1">
      <alignment/>
    </xf>
    <xf numFmtId="49" fontId="20" fillId="43" borderId="23" xfId="0" applyNumberFormat="1" applyFont="1" applyFill="1" applyBorder="1" applyAlignment="1">
      <alignment/>
    </xf>
    <xf numFmtId="49" fontId="11" fillId="0" borderId="0" xfId="0" applyNumberFormat="1" applyFont="1" applyAlignment="1">
      <alignment/>
    </xf>
    <xf numFmtId="49" fontId="21" fillId="41" borderId="23" xfId="0" applyNumberFormat="1" applyFont="1" applyFill="1" applyBorder="1" applyAlignment="1">
      <alignment/>
    </xf>
    <xf numFmtId="49" fontId="22" fillId="41" borderId="2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10" fillId="0" borderId="25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2" fillId="0" borderId="31" xfId="0" applyFont="1" applyFill="1" applyBorder="1" applyAlignment="1">
      <alignment wrapText="1"/>
    </xf>
    <xf numFmtId="0" fontId="0" fillId="0" borderId="58" xfId="0" applyBorder="1" applyAlignment="1">
      <alignment/>
    </xf>
    <xf numFmtId="0" fontId="0" fillId="0" borderId="28" xfId="0" applyBorder="1" applyAlignment="1">
      <alignment/>
    </xf>
    <xf numFmtId="0" fontId="2" fillId="0" borderId="3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Объем продаж,прибыль от основной деятельности и чистая прибыль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325"/>
          <c:w val="0.8945"/>
          <c:h val="0.851"/>
        </c:manualLayout>
      </c:layout>
      <c:lineChart>
        <c:grouping val="standard"/>
        <c:varyColors val="0"/>
        <c:ser>
          <c:idx val="0"/>
          <c:order val="0"/>
          <c:tx>
            <c:v>Объем продаж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'PL-CF for 5 years'!$D$3:$I$3</c:f>
              <c:strCache>
                <c:ptCount val="6"/>
                <c:pt idx="0">
                  <c:v>0 год</c:v>
                </c:pt>
                <c:pt idx="1">
                  <c:v>1 год</c:v>
                </c:pt>
                <c:pt idx="2">
                  <c:v>2 год</c:v>
                </c:pt>
                <c:pt idx="3">
                  <c:v>3 год</c:v>
                </c:pt>
                <c:pt idx="4">
                  <c:v>4 год</c:v>
                </c:pt>
                <c:pt idx="5">
                  <c:v>5 год</c:v>
                </c:pt>
              </c:strCache>
            </c:strRef>
          </c:cat>
          <c:val>
            <c:numRef>
              <c:f>'PL-CF for 5 years'!$D$4:$I$4</c:f>
              <c:numCache>
                <c:ptCount val="6"/>
                <c:pt idx="0">
                  <c:v>0</c:v>
                </c:pt>
                <c:pt idx="1">
                  <c:v>3302</c:v>
                </c:pt>
                <c:pt idx="2">
                  <c:v>25953</c:v>
                </c:pt>
                <c:pt idx="3">
                  <c:v>36000</c:v>
                </c:pt>
                <c:pt idx="4">
                  <c:v>48000</c:v>
                </c:pt>
                <c:pt idx="5">
                  <c:v>60000</c:v>
                </c:pt>
              </c:numCache>
            </c:numRef>
          </c:val>
          <c:smooth val="0"/>
        </c:ser>
        <c:ser>
          <c:idx val="1"/>
          <c:order val="1"/>
          <c:tx>
            <c:v>Прибыль от основной деятельности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'PL-CF for 5 years'!$D$3:$I$3</c:f>
              <c:strCache>
                <c:ptCount val="6"/>
                <c:pt idx="0">
                  <c:v>0 год</c:v>
                </c:pt>
                <c:pt idx="1">
                  <c:v>1 год</c:v>
                </c:pt>
                <c:pt idx="2">
                  <c:v>2 год</c:v>
                </c:pt>
                <c:pt idx="3">
                  <c:v>3 год</c:v>
                </c:pt>
                <c:pt idx="4">
                  <c:v>4 год</c:v>
                </c:pt>
                <c:pt idx="5">
                  <c:v>5 год</c:v>
                </c:pt>
              </c:strCache>
            </c:strRef>
          </c:cat>
          <c:val>
            <c:numRef>
              <c:f>'PL-CF for 5 years'!$D$24:$I$24</c:f>
              <c:numCache>
                <c:ptCount val="6"/>
                <c:pt idx="0">
                  <c:v>0</c:v>
                </c:pt>
                <c:pt idx="1">
                  <c:v>-7650.860000000001</c:v>
                </c:pt>
                <c:pt idx="2">
                  <c:v>12421.960000000001</c:v>
                </c:pt>
                <c:pt idx="3">
                  <c:v>21693.6</c:v>
                </c:pt>
                <c:pt idx="4">
                  <c:v>32474.6</c:v>
                </c:pt>
                <c:pt idx="5">
                  <c:v>43363.6</c:v>
                </c:pt>
              </c:numCache>
            </c:numRef>
          </c:val>
          <c:smooth val="0"/>
        </c:ser>
        <c:ser>
          <c:idx val="2"/>
          <c:order val="2"/>
          <c:tx>
            <c:v>Чистая прибыль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'PL-CF for 5 years'!$D$3:$I$3</c:f>
              <c:strCache>
                <c:ptCount val="6"/>
                <c:pt idx="0">
                  <c:v>0 год</c:v>
                </c:pt>
                <c:pt idx="1">
                  <c:v>1 год</c:v>
                </c:pt>
                <c:pt idx="2">
                  <c:v>2 год</c:v>
                </c:pt>
                <c:pt idx="3">
                  <c:v>3 год</c:v>
                </c:pt>
                <c:pt idx="4">
                  <c:v>4 год</c:v>
                </c:pt>
                <c:pt idx="5">
                  <c:v>5 год</c:v>
                </c:pt>
              </c:strCache>
            </c:strRef>
          </c:cat>
          <c:val>
            <c:numRef>
              <c:f>'PL-CF for 5 years'!$D$36:$I$36</c:f>
              <c:numCache>
                <c:ptCount val="6"/>
                <c:pt idx="0">
                  <c:v>0</c:v>
                </c:pt>
                <c:pt idx="1">
                  <c:v>-5355.602000000001</c:v>
                </c:pt>
                <c:pt idx="2">
                  <c:v>8661.772</c:v>
                </c:pt>
                <c:pt idx="3">
                  <c:v>15157.52</c:v>
                </c:pt>
                <c:pt idx="4">
                  <c:v>22709.82</c:v>
                </c:pt>
                <c:pt idx="5">
                  <c:v>30343.32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3722346"/>
        <c:axId val="57956795"/>
      </c:lineChart>
      <c:catAx>
        <c:axId val="437223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956795"/>
        <c:crosses val="autoZero"/>
        <c:auto val="1"/>
        <c:lblOffset val="100"/>
        <c:tickLblSkip val="1"/>
        <c:noMultiLvlLbl val="0"/>
      </c:catAx>
      <c:valAx>
        <c:axId val="57956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2234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5E7676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3"/>
          <c:y val="0.1795"/>
          <c:w val="0.2705"/>
          <c:h val="0.11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Поток наличности проекта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"/>
          <c:y val="0.13175"/>
          <c:w val="0.89525"/>
          <c:h val="0.85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'PL-CF for 5 years'!$D$47:$I$47</c:f>
              <c:strCache>
                <c:ptCount val="6"/>
                <c:pt idx="0">
                  <c:v>0 год</c:v>
                </c:pt>
                <c:pt idx="1">
                  <c:v>1 год</c:v>
                </c:pt>
                <c:pt idx="2">
                  <c:v>2 год</c:v>
                </c:pt>
                <c:pt idx="3">
                  <c:v>3 год</c:v>
                </c:pt>
                <c:pt idx="4">
                  <c:v>4 год</c:v>
                </c:pt>
                <c:pt idx="5">
                  <c:v>5 год</c:v>
                </c:pt>
              </c:strCache>
            </c:strRef>
          </c:cat>
          <c:val>
            <c:numRef>
              <c:f>'PL-CF for 5 years'!$D$65:$I$65</c:f>
              <c:numCache>
                <c:ptCount val="6"/>
                <c:pt idx="0">
                  <c:v>0</c:v>
                </c:pt>
                <c:pt idx="1">
                  <c:v>-5276.702000000001</c:v>
                </c:pt>
                <c:pt idx="2">
                  <c:v>6873.974210781345</c:v>
                </c:pt>
                <c:pt idx="3">
                  <c:v>12696.98093276802</c:v>
                </c:pt>
                <c:pt idx="4">
                  <c:v>19395.76791035736</c:v>
                </c:pt>
                <c:pt idx="5">
                  <c:v>26225.7548879467</c:v>
                </c:pt>
              </c:numCache>
            </c:numRef>
          </c:val>
          <c:smooth val="0"/>
        </c:ser>
        <c:marker val="1"/>
        <c:axId val="51849108"/>
        <c:axId val="63988789"/>
      </c:lineChart>
      <c:catAx>
        <c:axId val="518491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88789"/>
        <c:crosses val="autoZero"/>
        <c:auto val="1"/>
        <c:lblOffset val="100"/>
        <c:tickLblSkip val="1"/>
        <c:noMultiLvlLbl val="0"/>
      </c:catAx>
      <c:valAx>
        <c:axId val="63988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4910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5E767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Свободный поток наличности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325"/>
          <c:w val="0.8945"/>
          <c:h val="0.85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'PL-CF for 5 years'!$D$47:$I$47</c:f>
              <c:strCache>
                <c:ptCount val="6"/>
                <c:pt idx="0">
                  <c:v>0 год</c:v>
                </c:pt>
                <c:pt idx="1">
                  <c:v>1 год</c:v>
                </c:pt>
                <c:pt idx="2">
                  <c:v>2 год</c:v>
                </c:pt>
                <c:pt idx="3">
                  <c:v>3 год</c:v>
                </c:pt>
                <c:pt idx="4">
                  <c:v>4 год</c:v>
                </c:pt>
                <c:pt idx="5">
                  <c:v>5 год</c:v>
                </c:pt>
              </c:strCache>
            </c:strRef>
          </c:cat>
          <c:val>
            <c:numRef>
              <c:f>'PL-CF for 5 years'!$D$55:$I$55</c:f>
              <c:numCache>
                <c:ptCount val="6"/>
                <c:pt idx="0">
                  <c:v>-4650</c:v>
                </c:pt>
                <c:pt idx="1">
                  <c:v>-5576.702000000001</c:v>
                </c:pt>
                <c:pt idx="2">
                  <c:v>6957.574210781346</c:v>
                </c:pt>
                <c:pt idx="3">
                  <c:v>12774.98093276802</c:v>
                </c:pt>
                <c:pt idx="4">
                  <c:v>19518.167910357362</c:v>
                </c:pt>
                <c:pt idx="5">
                  <c:v>26336.9548879467</c:v>
                </c:pt>
              </c:numCache>
            </c:numRef>
          </c:val>
          <c:smooth val="0"/>
        </c:ser>
        <c:marker val="1"/>
        <c:axId val="39028190"/>
        <c:axId val="15709391"/>
      </c:lineChart>
      <c:catAx>
        <c:axId val="39028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709391"/>
        <c:crosses val="autoZero"/>
        <c:auto val="1"/>
        <c:lblOffset val="100"/>
        <c:tickLblSkip val="1"/>
        <c:noMultiLvlLbl val="0"/>
      </c:catAx>
      <c:valAx>
        <c:axId val="15709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2819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5E767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Поток наличности в результате финансовой деятельности 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325"/>
          <c:w val="0.8945"/>
          <c:h val="0.85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'PL-CF for 5 years'!$D$47:$I$47</c:f>
              <c:strCache>
                <c:ptCount val="6"/>
                <c:pt idx="0">
                  <c:v>0 год</c:v>
                </c:pt>
                <c:pt idx="1">
                  <c:v>1 год</c:v>
                </c:pt>
                <c:pt idx="2">
                  <c:v>2 год</c:v>
                </c:pt>
                <c:pt idx="3">
                  <c:v>3 год</c:v>
                </c:pt>
                <c:pt idx="4">
                  <c:v>4 год</c:v>
                </c:pt>
                <c:pt idx="5">
                  <c:v>5 год</c:v>
                </c:pt>
              </c:strCache>
            </c:strRef>
          </c:cat>
          <c:val>
            <c:numRef>
              <c:f>'PL-CF for 5 years'!$D$64:$I$64</c:f>
              <c:numCache>
                <c:ptCount val="6"/>
                <c:pt idx="0">
                  <c:v>4650</c:v>
                </c:pt>
                <c:pt idx="1">
                  <c:v>300</c:v>
                </c:pt>
                <c:pt idx="2">
                  <c:v>-83.6</c:v>
                </c:pt>
                <c:pt idx="3">
                  <c:v>-78</c:v>
                </c:pt>
                <c:pt idx="4">
                  <c:v>-122.4</c:v>
                </c:pt>
                <c:pt idx="5">
                  <c:v>-111.2</c:v>
                </c:pt>
              </c:numCache>
            </c:numRef>
          </c:val>
          <c:smooth val="0"/>
        </c:ser>
        <c:marker val="1"/>
        <c:axId val="7166792"/>
        <c:axId val="64501129"/>
      </c:lineChart>
      <c:catAx>
        <c:axId val="7166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501129"/>
        <c:crosses val="autoZero"/>
        <c:auto val="1"/>
        <c:lblOffset val="100"/>
        <c:tickLblSkip val="1"/>
        <c:noMultiLvlLbl val="0"/>
      </c:catAx>
      <c:valAx>
        <c:axId val="64501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66792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5E767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D5" sqref="D5"/>
    </sheetView>
  </sheetViews>
  <sheetFormatPr defaultColWidth="9.00390625" defaultRowHeight="13.5"/>
  <cols>
    <col min="2" max="2" width="10.875" style="0" customWidth="1"/>
    <col min="4" max="4" width="9.125" style="0" bestFit="1" customWidth="1"/>
    <col min="5" max="5" width="9.875" style="0" customWidth="1"/>
    <col min="6" max="6" width="11.75390625" style="0" customWidth="1"/>
    <col min="7" max="7" width="17.75390625" style="0" customWidth="1"/>
    <col min="10" max="10" width="14.00390625" style="0" customWidth="1"/>
    <col min="11" max="11" width="5.625" style="0" customWidth="1"/>
    <col min="12" max="12" width="18.375" style="0" customWidth="1"/>
    <col min="13" max="13" width="5.625" style="0" customWidth="1"/>
  </cols>
  <sheetData>
    <row r="1" spans="1:14" ht="16.5">
      <c r="A1" s="1" t="s">
        <v>983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2" t="s">
        <v>235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>
      <c r="A6" s="3" t="s">
        <v>236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6.5">
      <c r="A10" s="3" t="s">
        <v>9</v>
      </c>
      <c r="B10" s="1"/>
      <c r="C10" s="1"/>
      <c r="D10" s="1"/>
      <c r="E10" s="196">
        <v>4650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6.5">
      <c r="A11" s="1"/>
      <c r="B11" s="1"/>
      <c r="C11" s="1"/>
      <c r="D11" s="1"/>
      <c r="E11" s="1"/>
      <c r="F11" s="1"/>
      <c r="G11" s="1"/>
      <c r="H11" s="1"/>
      <c r="I11" s="1"/>
      <c r="L11" s="1"/>
      <c r="M11" s="1"/>
      <c r="N11" s="1"/>
    </row>
    <row r="12" spans="1:14" ht="17.25" thickBot="1">
      <c r="A12" s="1"/>
      <c r="B12" s="1"/>
      <c r="C12" s="1"/>
      <c r="D12" s="1"/>
      <c r="E12" s="1"/>
      <c r="F12" s="1"/>
      <c r="G12" s="1"/>
      <c r="H12" s="1"/>
      <c r="I12" s="1"/>
      <c r="J12" s="167"/>
      <c r="K12" s="168"/>
      <c r="L12" s="168"/>
      <c r="M12" s="168"/>
      <c r="N12" s="1"/>
    </row>
    <row r="13" spans="1:14" ht="18" thickBot="1" thickTop="1">
      <c r="A13" s="3" t="s">
        <v>1</v>
      </c>
      <c r="B13" s="1"/>
      <c r="C13" s="1"/>
      <c r="D13" s="1"/>
      <c r="E13" s="1"/>
      <c r="F13" s="1"/>
      <c r="G13" s="1"/>
      <c r="H13" s="1"/>
      <c r="I13" s="1"/>
      <c r="J13" s="25" t="s">
        <v>30</v>
      </c>
      <c r="K13" s="53"/>
      <c r="L13" s="53"/>
      <c r="M13" s="169"/>
      <c r="N13" s="1"/>
    </row>
    <row r="14" spans="1:14" ht="18" thickBot="1" thickTop="1">
      <c r="A14" s="1"/>
      <c r="B14" s="1"/>
      <c r="C14" s="1"/>
      <c r="D14" s="1"/>
      <c r="E14" s="1"/>
      <c r="F14" s="1"/>
      <c r="G14" s="1"/>
      <c r="H14" s="1"/>
      <c r="I14" s="1"/>
      <c r="J14" s="20" t="s">
        <v>25</v>
      </c>
      <c r="K14" s="127"/>
      <c r="L14" s="27"/>
      <c r="M14" s="180">
        <v>0.16</v>
      </c>
      <c r="N14" s="1"/>
    </row>
    <row r="15" spans="1:14" ht="19.5" thickBot="1">
      <c r="A15" s="1" t="s">
        <v>0</v>
      </c>
      <c r="B15" s="1"/>
      <c r="C15" s="1"/>
      <c r="D15" s="1"/>
      <c r="E15" s="11" t="s">
        <v>13</v>
      </c>
      <c r="F15" s="12"/>
      <c r="G15" s="13" t="s">
        <v>14</v>
      </c>
      <c r="H15" s="1"/>
      <c r="I15" s="1"/>
      <c r="J15" s="21" t="s">
        <v>26</v>
      </c>
      <c r="K15" s="31"/>
      <c r="L15" s="28"/>
      <c r="M15" s="179"/>
      <c r="N15" s="1"/>
    </row>
    <row r="16" spans="1:14" ht="30.75" thickBot="1">
      <c r="A16" s="1"/>
      <c r="B16" s="1"/>
      <c r="C16" s="1"/>
      <c r="D16" s="1"/>
      <c r="E16" s="8" t="s">
        <v>2</v>
      </c>
      <c r="F16" s="9" t="s">
        <v>3</v>
      </c>
      <c r="G16" s="10" t="s">
        <v>12</v>
      </c>
      <c r="H16" s="1"/>
      <c r="I16" s="1"/>
      <c r="J16" s="22" t="s">
        <v>27</v>
      </c>
      <c r="K16" s="32"/>
      <c r="L16" s="29"/>
      <c r="M16" s="181"/>
      <c r="N16" s="1"/>
    </row>
    <row r="17" spans="1:14" ht="17.25" thickBot="1">
      <c r="A17" s="1"/>
      <c r="B17" s="1"/>
      <c r="C17" s="1"/>
      <c r="D17" s="1"/>
      <c r="E17" s="175">
        <v>1</v>
      </c>
      <c r="F17" s="176">
        <v>0</v>
      </c>
      <c r="G17" s="177">
        <v>0</v>
      </c>
      <c r="H17" s="1"/>
      <c r="I17" s="1"/>
      <c r="J17" s="26" t="s">
        <v>31</v>
      </c>
      <c r="K17" s="16"/>
      <c r="L17" s="16"/>
      <c r="M17" s="17"/>
      <c r="N17" s="1"/>
    </row>
    <row r="18" spans="1:14" ht="24">
      <c r="A18" s="1"/>
      <c r="B18" s="1"/>
      <c r="C18" s="1"/>
      <c r="D18" s="1"/>
      <c r="E18" s="1"/>
      <c r="F18" s="1"/>
      <c r="G18" s="1"/>
      <c r="H18" s="1"/>
      <c r="I18" s="1"/>
      <c r="J18" s="23" t="s">
        <v>32</v>
      </c>
      <c r="K18" s="178">
        <v>0.26</v>
      </c>
      <c r="L18" s="23" t="s">
        <v>23</v>
      </c>
      <c r="M18" s="182"/>
      <c r="N18" s="1"/>
    </row>
    <row r="19" spans="1:14" ht="25.5">
      <c r="A19" s="4" t="s">
        <v>10</v>
      </c>
      <c r="B19" s="1"/>
      <c r="C19" s="1"/>
      <c r="D19" s="160"/>
      <c r="E19" s="1"/>
      <c r="F19" s="1"/>
      <c r="G19" s="1"/>
      <c r="H19" s="1"/>
      <c r="I19" s="1"/>
      <c r="J19" s="24" t="s">
        <v>33</v>
      </c>
      <c r="K19" s="179">
        <v>0.03</v>
      </c>
      <c r="L19" s="33" t="s">
        <v>15</v>
      </c>
      <c r="M19" s="183">
        <v>0</v>
      </c>
      <c r="N19" s="1"/>
    </row>
    <row r="20" spans="1:14" ht="17.25" thickBot="1">
      <c r="A20" s="5"/>
      <c r="B20" s="1"/>
      <c r="C20" s="1"/>
      <c r="D20" s="1"/>
      <c r="E20" s="1"/>
      <c r="F20" s="1"/>
      <c r="G20" s="1"/>
      <c r="H20" s="1"/>
      <c r="I20" s="1"/>
      <c r="J20" s="21" t="s">
        <v>28</v>
      </c>
      <c r="K20" s="179">
        <v>0.3</v>
      </c>
      <c r="L20" s="21" t="s">
        <v>16</v>
      </c>
      <c r="M20" s="183">
        <v>0</v>
      </c>
      <c r="N20" s="1"/>
    </row>
    <row r="21" spans="1:14" ht="26.25" thickBot="1">
      <c r="A21" s="4" t="s">
        <v>11</v>
      </c>
      <c r="B21" s="1"/>
      <c r="C21" s="7" t="s">
        <v>4</v>
      </c>
      <c r="D21" s="7" t="s">
        <v>5</v>
      </c>
      <c r="E21" s="7" t="s">
        <v>6</v>
      </c>
      <c r="F21" s="7" t="s">
        <v>7</v>
      </c>
      <c r="G21" s="7" t="s">
        <v>8</v>
      </c>
      <c r="H21" s="1"/>
      <c r="I21" s="1"/>
      <c r="J21" s="21"/>
      <c r="K21" s="21"/>
      <c r="L21" s="24" t="s">
        <v>29</v>
      </c>
      <c r="M21" s="183"/>
      <c r="N21" s="1"/>
    </row>
    <row r="22" spans="1:14" ht="16.5">
      <c r="A22" s="5"/>
      <c r="B22" s="1"/>
      <c r="C22" s="185">
        <v>3302</v>
      </c>
      <c r="D22" s="185">
        <v>25953</v>
      </c>
      <c r="E22" s="185">
        <v>36000</v>
      </c>
      <c r="F22" s="185">
        <v>48000</v>
      </c>
      <c r="G22" s="185">
        <v>60000</v>
      </c>
      <c r="H22" s="1"/>
      <c r="I22" s="1"/>
      <c r="J22" s="21"/>
      <c r="K22" s="21"/>
      <c r="L22" s="21" t="s">
        <v>17</v>
      </c>
      <c r="M22" s="183">
        <v>1</v>
      </c>
      <c r="N22" s="1"/>
    </row>
    <row r="23" spans="1:14" ht="16.5">
      <c r="A23" s="5"/>
      <c r="B23" s="1"/>
      <c r="C23" s="1"/>
      <c r="D23" s="1"/>
      <c r="E23" s="1"/>
      <c r="F23" s="1"/>
      <c r="G23" s="1"/>
      <c r="H23" s="1"/>
      <c r="I23" s="1"/>
      <c r="J23" s="21"/>
      <c r="K23" s="21"/>
      <c r="L23" s="21" t="s">
        <v>18</v>
      </c>
      <c r="M23" s="183">
        <v>1</v>
      </c>
      <c r="N23" s="1"/>
    </row>
    <row r="24" spans="1:14" ht="16.5">
      <c r="A24" s="5"/>
      <c r="B24" s="1"/>
      <c r="C24" s="1"/>
      <c r="D24" s="1"/>
      <c r="E24" s="1"/>
      <c r="F24" s="1"/>
      <c r="G24" s="1"/>
      <c r="H24" s="1"/>
      <c r="I24" s="1"/>
      <c r="J24" s="21"/>
      <c r="K24" s="21"/>
      <c r="L24" s="21" t="s">
        <v>19</v>
      </c>
      <c r="M24" s="183">
        <v>1</v>
      </c>
      <c r="N24" s="1"/>
    </row>
    <row r="25" spans="1:14" ht="16.5">
      <c r="A25" s="4" t="s">
        <v>228</v>
      </c>
      <c r="B25" s="1"/>
      <c r="C25" s="1"/>
      <c r="D25" s="6">
        <f>(G22/C22)^(1/4)-1</f>
        <v>1.064636236384478</v>
      </c>
      <c r="E25" s="1"/>
      <c r="F25" s="1"/>
      <c r="G25" s="1"/>
      <c r="H25" s="1"/>
      <c r="I25" s="1"/>
      <c r="J25" s="21"/>
      <c r="K25" s="21"/>
      <c r="L25" s="21" t="s">
        <v>20</v>
      </c>
      <c r="M25" s="183">
        <v>1</v>
      </c>
      <c r="N25" s="1"/>
    </row>
    <row r="26" spans="1:14" ht="17.25" thickBot="1">
      <c r="A26" s="1"/>
      <c r="B26" s="1"/>
      <c r="C26" s="1"/>
      <c r="D26" s="1"/>
      <c r="E26" s="1"/>
      <c r="F26" s="1"/>
      <c r="G26" s="1"/>
      <c r="H26" s="1"/>
      <c r="I26" s="1"/>
      <c r="J26" s="22"/>
      <c r="K26" s="22"/>
      <c r="L26" s="22" t="s">
        <v>21</v>
      </c>
      <c r="M26" s="184">
        <v>1</v>
      </c>
      <c r="N26" s="1"/>
    </row>
    <row r="27" spans="1:14" ht="17.25" thickBot="1">
      <c r="A27" s="35"/>
      <c r="B27" s="35"/>
      <c r="C27" s="35"/>
      <c r="D27" s="1"/>
      <c r="E27" s="1"/>
      <c r="F27" s="1"/>
      <c r="G27" s="1"/>
      <c r="H27" s="1"/>
      <c r="I27" s="1"/>
      <c r="J27" s="19" t="s">
        <v>22</v>
      </c>
      <c r="K27" s="19"/>
      <c r="L27" s="19"/>
      <c r="M27" s="19">
        <v>10</v>
      </c>
      <c r="N27" s="1"/>
    </row>
    <row r="28" spans="1:14" ht="16.5">
      <c r="A28" s="35"/>
      <c r="B28" s="35"/>
      <c r="C28" s="35"/>
      <c r="D28" s="1"/>
      <c r="E28" s="1"/>
      <c r="F28" s="1"/>
      <c r="G28" s="1"/>
      <c r="H28" s="1"/>
      <c r="I28" s="1"/>
      <c r="J28" s="18"/>
      <c r="K28" s="18"/>
      <c r="L28" s="18"/>
      <c r="M28" s="18"/>
      <c r="N28" s="1"/>
    </row>
    <row r="29" spans="1:14" ht="16.5">
      <c r="A29" s="35"/>
      <c r="B29" s="35"/>
      <c r="C29" s="3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6.5">
      <c r="A30" s="35"/>
      <c r="B30" s="35"/>
      <c r="C30" s="3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6.5">
      <c r="A31" s="35"/>
      <c r="B31" s="35"/>
      <c r="C31" s="3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6.5">
      <c r="A32" s="35"/>
      <c r="B32" s="35"/>
      <c r="C32" s="3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6.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6.5">
      <c r="A34" s="3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printOptions/>
  <pageMargins left="0.75" right="0.75" top="0.52" bottom="1" header="0.39" footer="0.51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zoomScalePageLayoutView="0" workbookViewId="0" topLeftCell="A1">
      <selection activeCell="L49" sqref="L49"/>
    </sheetView>
  </sheetViews>
  <sheetFormatPr defaultColWidth="9.00390625" defaultRowHeight="13.5"/>
  <cols>
    <col min="1" max="1" width="9.00390625" style="161" customWidth="1"/>
    <col min="2" max="2" width="6.125" style="161" customWidth="1"/>
    <col min="3" max="4" width="9.00390625" style="161" hidden="1" customWidth="1"/>
    <col min="5" max="6" width="9.00390625" style="356" customWidth="1"/>
    <col min="7" max="7" width="51.25390625" style="161" customWidth="1"/>
    <col min="8" max="16384" width="9.00390625" style="161" customWidth="1"/>
  </cols>
  <sheetData>
    <row r="1" spans="1:6" ht="13.5">
      <c r="A1" s="161" t="s">
        <v>950</v>
      </c>
      <c r="B1" s="161" t="s">
        <v>571</v>
      </c>
      <c r="E1" s="356" t="s">
        <v>951</v>
      </c>
      <c r="F1" s="356" t="s">
        <v>952</v>
      </c>
    </row>
    <row r="2" spans="1:8" s="343" customFormat="1" ht="13.5">
      <c r="A2" s="352">
        <v>3</v>
      </c>
      <c r="B2" s="339">
        <v>7</v>
      </c>
      <c r="C2" s="340" t="s">
        <v>327</v>
      </c>
      <c r="D2" s="341"/>
      <c r="E2" s="339">
        <v>2</v>
      </c>
      <c r="F2" s="339" t="s">
        <v>954</v>
      </c>
      <c r="G2" s="339" t="s">
        <v>328</v>
      </c>
      <c r="H2" s="342" t="s">
        <v>329</v>
      </c>
    </row>
    <row r="3" spans="5:6" s="344" customFormat="1" ht="13.5">
      <c r="E3" s="342"/>
      <c r="F3" s="342"/>
    </row>
    <row r="4" spans="1:8" s="343" customFormat="1" ht="13.5">
      <c r="A4" s="352">
        <v>6</v>
      </c>
      <c r="B4" s="339">
        <v>8</v>
      </c>
      <c r="C4" s="340" t="s">
        <v>327</v>
      </c>
      <c r="D4" s="340"/>
      <c r="E4" s="340" t="s">
        <v>498</v>
      </c>
      <c r="F4" s="340" t="s">
        <v>459</v>
      </c>
      <c r="G4" s="339" t="s">
        <v>345</v>
      </c>
      <c r="H4" s="342" t="s">
        <v>346</v>
      </c>
    </row>
    <row r="5" spans="5:6" s="344" customFormat="1" ht="13.5">
      <c r="E5" s="342"/>
      <c r="F5" s="342"/>
    </row>
    <row r="6" spans="1:8" s="343" customFormat="1" ht="13.5" customHeight="1">
      <c r="A6" s="352">
        <v>9</v>
      </c>
      <c r="B6" s="345">
        <v>6</v>
      </c>
      <c r="C6" s="340" t="s">
        <v>327</v>
      </c>
      <c r="D6" s="340" t="s">
        <v>351</v>
      </c>
      <c r="E6" s="340" t="s">
        <v>485</v>
      </c>
      <c r="F6" s="340" t="s">
        <v>955</v>
      </c>
      <c r="G6" s="339" t="s">
        <v>352</v>
      </c>
      <c r="H6" s="342" t="s">
        <v>353</v>
      </c>
    </row>
    <row r="7" spans="5:6" s="344" customFormat="1" ht="13.5">
      <c r="E7" s="342"/>
      <c r="F7" s="342"/>
    </row>
    <row r="8" spans="1:8" s="343" customFormat="1" ht="13.5">
      <c r="A8" s="352">
        <v>15</v>
      </c>
      <c r="B8" s="339">
        <v>5</v>
      </c>
      <c r="C8" s="340" t="s">
        <v>327</v>
      </c>
      <c r="D8" s="340" t="s">
        <v>351</v>
      </c>
      <c r="E8" s="340" t="s">
        <v>459</v>
      </c>
      <c r="F8" s="340" t="s">
        <v>954</v>
      </c>
      <c r="G8" s="339" t="s">
        <v>359</v>
      </c>
      <c r="H8" s="342" t="s">
        <v>360</v>
      </c>
    </row>
    <row r="9" spans="5:6" s="344" customFormat="1" ht="13.5">
      <c r="E9" s="342"/>
      <c r="F9" s="342"/>
    </row>
    <row r="10" spans="1:8" s="343" customFormat="1" ht="13.5">
      <c r="A10" s="352">
        <v>16</v>
      </c>
      <c r="B10" s="339">
        <v>7</v>
      </c>
      <c r="C10" s="340" t="s">
        <v>327</v>
      </c>
      <c r="D10" s="340" t="s">
        <v>367</v>
      </c>
      <c r="E10" s="340" t="s">
        <v>489</v>
      </c>
      <c r="F10" s="340" t="s">
        <v>957</v>
      </c>
      <c r="G10" s="339" t="s">
        <v>368</v>
      </c>
      <c r="H10" s="342" t="s">
        <v>369</v>
      </c>
    </row>
    <row r="11" spans="5:6" s="344" customFormat="1" ht="13.5">
      <c r="E11" s="342"/>
      <c r="F11" s="342"/>
    </row>
    <row r="12" spans="1:8" s="343" customFormat="1" ht="13.5">
      <c r="A12" s="352">
        <v>17</v>
      </c>
      <c r="B12" s="339">
        <v>7</v>
      </c>
      <c r="C12" s="340" t="s">
        <v>327</v>
      </c>
      <c r="D12" s="340" t="s">
        <v>374</v>
      </c>
      <c r="E12" s="340" t="s">
        <v>458</v>
      </c>
      <c r="F12" s="340" t="s">
        <v>957</v>
      </c>
      <c r="G12" s="339" t="s">
        <v>375</v>
      </c>
      <c r="H12" s="342" t="s">
        <v>376</v>
      </c>
    </row>
    <row r="13" spans="5:6" s="344" customFormat="1" ht="13.5">
      <c r="E13" s="342"/>
      <c r="F13" s="342"/>
    </row>
    <row r="14" spans="1:8" s="343" customFormat="1" ht="13.5">
      <c r="A14" s="352">
        <v>19</v>
      </c>
      <c r="B14" s="339">
        <v>10</v>
      </c>
      <c r="C14" s="340" t="s">
        <v>327</v>
      </c>
      <c r="D14" s="340" t="s">
        <v>374</v>
      </c>
      <c r="E14" s="340" t="s">
        <v>499</v>
      </c>
      <c r="F14" s="340" t="s">
        <v>459</v>
      </c>
      <c r="G14" s="339" t="s">
        <v>380</v>
      </c>
      <c r="H14" s="342" t="s">
        <v>381</v>
      </c>
    </row>
    <row r="15" spans="5:6" s="344" customFormat="1" ht="13.5">
      <c r="E15" s="342"/>
      <c r="F15" s="342"/>
    </row>
    <row r="16" spans="1:8" s="343" customFormat="1" ht="13.5">
      <c r="A16" s="352" t="s">
        <v>389</v>
      </c>
      <c r="B16" s="339"/>
      <c r="C16" s="340" t="s">
        <v>327</v>
      </c>
      <c r="D16" s="340"/>
      <c r="E16" s="340" t="s">
        <v>483</v>
      </c>
      <c r="F16" s="340" t="s">
        <v>953</v>
      </c>
      <c r="G16" s="339" t="s">
        <v>390</v>
      </c>
      <c r="H16" s="342" t="s">
        <v>949</v>
      </c>
    </row>
    <row r="17" spans="5:6" s="344" customFormat="1" ht="13.5">
      <c r="E17" s="342"/>
      <c r="F17" s="342"/>
    </row>
    <row r="18" spans="1:8" s="343" customFormat="1" ht="10.5" customHeight="1">
      <c r="A18" s="353">
        <v>2</v>
      </c>
      <c r="B18" s="346">
        <v>5</v>
      </c>
      <c r="C18" s="347" t="s">
        <v>351</v>
      </c>
      <c r="D18" s="347" t="s">
        <v>327</v>
      </c>
      <c r="E18" s="347" t="s">
        <v>389</v>
      </c>
      <c r="F18" s="347" t="s">
        <v>953</v>
      </c>
      <c r="G18" s="346" t="s">
        <v>405</v>
      </c>
      <c r="H18" s="342" t="s">
        <v>406</v>
      </c>
    </row>
    <row r="19" spans="5:6" s="344" customFormat="1" ht="13.5">
      <c r="E19" s="342"/>
      <c r="F19" s="342"/>
    </row>
    <row r="20" spans="1:8" s="343" customFormat="1" ht="11.25" customHeight="1">
      <c r="A20" s="354">
        <v>4</v>
      </c>
      <c r="B20" s="346">
        <v>6</v>
      </c>
      <c r="C20" s="347" t="s">
        <v>351</v>
      </c>
      <c r="D20" s="347" t="s">
        <v>327</v>
      </c>
      <c r="E20" s="347" t="s">
        <v>487</v>
      </c>
      <c r="F20" s="347" t="s">
        <v>955</v>
      </c>
      <c r="G20" s="346" t="s">
        <v>958</v>
      </c>
      <c r="H20" s="342" t="s">
        <v>414</v>
      </c>
    </row>
    <row r="21" spans="5:6" s="344" customFormat="1" ht="13.5">
      <c r="E21" s="342"/>
      <c r="F21" s="342"/>
    </row>
    <row r="22" spans="1:8" s="343" customFormat="1" ht="11.25" customHeight="1">
      <c r="A22" s="354" t="s">
        <v>486</v>
      </c>
      <c r="B22" s="346">
        <v>6</v>
      </c>
      <c r="C22" s="347" t="s">
        <v>351</v>
      </c>
      <c r="D22" s="347" t="s">
        <v>327</v>
      </c>
      <c r="E22" s="347" t="s">
        <v>470</v>
      </c>
      <c r="F22" s="347" t="s">
        <v>956</v>
      </c>
      <c r="G22" s="346" t="s">
        <v>429</v>
      </c>
      <c r="H22" s="342" t="s">
        <v>376</v>
      </c>
    </row>
    <row r="23" spans="5:6" s="344" customFormat="1" ht="13.5">
      <c r="E23" s="342"/>
      <c r="F23" s="342"/>
    </row>
    <row r="24" spans="1:8" s="343" customFormat="1" ht="13.5">
      <c r="A24" s="354">
        <v>5</v>
      </c>
      <c r="B24" s="346">
        <v>10</v>
      </c>
      <c r="C24" s="347" t="s">
        <v>351</v>
      </c>
      <c r="D24" s="347" t="s">
        <v>327</v>
      </c>
      <c r="E24" s="347" t="s">
        <v>486</v>
      </c>
      <c r="F24" s="347" t="s">
        <v>956</v>
      </c>
      <c r="G24" s="346" t="s">
        <v>418</v>
      </c>
      <c r="H24" s="342" t="s">
        <v>419</v>
      </c>
    </row>
    <row r="25" spans="5:6" s="344" customFormat="1" ht="13.5">
      <c r="E25" s="342"/>
      <c r="F25" s="342"/>
    </row>
    <row r="26" spans="1:8" s="343" customFormat="1" ht="13.5">
      <c r="A26" s="354">
        <v>7</v>
      </c>
      <c r="B26" s="346">
        <v>8</v>
      </c>
      <c r="C26" s="347" t="s">
        <v>351</v>
      </c>
      <c r="D26" s="347" t="s">
        <v>422</v>
      </c>
      <c r="E26" s="347" t="s">
        <v>484</v>
      </c>
      <c r="F26" s="347" t="s">
        <v>953</v>
      </c>
      <c r="G26" s="346" t="s">
        <v>423</v>
      </c>
      <c r="H26" s="342" t="s">
        <v>424</v>
      </c>
    </row>
    <row r="27" spans="5:6" s="344" customFormat="1" ht="13.5">
      <c r="E27" s="342"/>
      <c r="F27" s="342"/>
    </row>
    <row r="28" spans="1:8" s="343" customFormat="1" ht="13.5">
      <c r="A28" s="354">
        <v>12</v>
      </c>
      <c r="B28" s="346">
        <v>5</v>
      </c>
      <c r="C28" s="347" t="s">
        <v>351</v>
      </c>
      <c r="D28" s="347" t="s">
        <v>327</v>
      </c>
      <c r="E28" s="347" t="s">
        <v>500</v>
      </c>
      <c r="F28" s="347" t="s">
        <v>459</v>
      </c>
      <c r="G28" s="346" t="s">
        <v>433</v>
      </c>
      <c r="H28" s="342" t="s">
        <v>434</v>
      </c>
    </row>
    <row r="29" spans="5:6" s="344" customFormat="1" ht="13.5">
      <c r="E29" s="342"/>
      <c r="F29" s="342"/>
    </row>
    <row r="30" spans="1:8" s="343" customFormat="1" ht="14.25" customHeight="1">
      <c r="A30" s="355">
        <v>10</v>
      </c>
      <c r="B30" s="345">
        <v>5</v>
      </c>
      <c r="C30" s="348" t="s">
        <v>439</v>
      </c>
      <c r="D30" s="348" t="s">
        <v>327</v>
      </c>
      <c r="E30" s="348" t="s">
        <v>469</v>
      </c>
      <c r="F30" s="348" t="s">
        <v>459</v>
      </c>
      <c r="G30" s="349" t="s">
        <v>440</v>
      </c>
      <c r="H30" s="342" t="s">
        <v>346</v>
      </c>
    </row>
    <row r="31" spans="5:6" s="344" customFormat="1" ht="13.5">
      <c r="E31" s="342"/>
      <c r="F31" s="342"/>
    </row>
    <row r="32" spans="1:8" s="343" customFormat="1" ht="14.25" customHeight="1">
      <c r="A32" s="355">
        <v>14</v>
      </c>
      <c r="B32" s="345">
        <v>4</v>
      </c>
      <c r="C32" s="348" t="s">
        <v>439</v>
      </c>
      <c r="D32" s="348" t="s">
        <v>327</v>
      </c>
      <c r="E32" s="348" t="s">
        <v>488</v>
      </c>
      <c r="F32" s="348" t="s">
        <v>956</v>
      </c>
      <c r="G32" s="349" t="s">
        <v>444</v>
      </c>
      <c r="H32" s="342" t="s">
        <v>445</v>
      </c>
    </row>
    <row r="33" spans="5:6" s="344" customFormat="1" ht="13.5">
      <c r="E33" s="342"/>
      <c r="F33" s="342"/>
    </row>
    <row r="34" spans="1:7" s="343" customFormat="1" ht="13.5">
      <c r="A34" s="353" t="s">
        <v>389</v>
      </c>
      <c r="B34" s="350">
        <v>11</v>
      </c>
      <c r="C34" s="351" t="s">
        <v>351</v>
      </c>
      <c r="D34" s="351" t="s">
        <v>439</v>
      </c>
      <c r="E34" s="351"/>
      <c r="F34" s="351" t="s">
        <v>389</v>
      </c>
      <c r="G34" s="350" t="s">
        <v>451</v>
      </c>
    </row>
    <row r="35" spans="1:7" s="343" customFormat="1" ht="13.5">
      <c r="A35" s="353" t="s">
        <v>458</v>
      </c>
      <c r="B35" s="350" t="s">
        <v>459</v>
      </c>
      <c r="C35" s="351" t="s">
        <v>351</v>
      </c>
      <c r="D35" s="351" t="s">
        <v>460</v>
      </c>
      <c r="E35" s="351"/>
      <c r="F35" s="351" t="s">
        <v>482</v>
      </c>
      <c r="G35" s="350" t="s">
        <v>461</v>
      </c>
    </row>
    <row r="36" spans="1:7" s="343" customFormat="1" ht="13.5">
      <c r="A36" s="353" t="s">
        <v>469</v>
      </c>
      <c r="B36" s="350" t="s">
        <v>470</v>
      </c>
      <c r="C36" s="351" t="s">
        <v>351</v>
      </c>
      <c r="D36" s="351" t="s">
        <v>460</v>
      </c>
      <c r="E36" s="351"/>
      <c r="F36" s="351" t="s">
        <v>953</v>
      </c>
      <c r="G36" s="350" t="s">
        <v>471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9.00390625" style="359" customWidth="1"/>
    <col min="2" max="2" width="24.625" style="359" customWidth="1"/>
    <col min="3" max="3" width="28.625" style="359" customWidth="1"/>
    <col min="4" max="4" width="27.375" style="359" customWidth="1"/>
    <col min="5" max="16384" width="9.00390625" style="359" customWidth="1"/>
  </cols>
  <sheetData>
    <row r="2" ht="16.5">
      <c r="A2" s="359" t="s">
        <v>960</v>
      </c>
    </row>
    <row r="3" spans="1:4" ht="16.5">
      <c r="A3" s="359" t="s">
        <v>962</v>
      </c>
      <c r="B3" s="359" t="s">
        <v>961</v>
      </c>
      <c r="C3" s="359" t="s">
        <v>963</v>
      </c>
      <c r="D3" s="359" t="s">
        <v>964</v>
      </c>
    </row>
    <row r="4" spans="1:3" ht="16.5">
      <c r="A4" s="359" t="s">
        <v>965</v>
      </c>
      <c r="B4" s="359" t="s">
        <v>966</v>
      </c>
      <c r="C4" s="359" t="s">
        <v>967</v>
      </c>
    </row>
    <row r="5" spans="1:5" ht="16.5">
      <c r="A5" s="359" t="s">
        <v>968</v>
      </c>
      <c r="B5" s="359" t="s">
        <v>969</v>
      </c>
      <c r="C5" s="359" t="s">
        <v>970</v>
      </c>
      <c r="D5" s="359" t="s">
        <v>971</v>
      </c>
      <c r="E5" s="359" t="s">
        <v>972</v>
      </c>
    </row>
    <row r="6" spans="1:4" ht="16.5">
      <c r="A6" s="359" t="s">
        <v>973</v>
      </c>
      <c r="B6" s="359" t="s">
        <v>975</v>
      </c>
      <c r="C6" s="359" t="s">
        <v>974</v>
      </c>
      <c r="D6" s="359" t="s">
        <v>976</v>
      </c>
    </row>
    <row r="7" spans="1:3" ht="16.5">
      <c r="A7" s="359" t="s">
        <v>977</v>
      </c>
      <c r="B7" s="359" t="s">
        <v>978</v>
      </c>
      <c r="C7" s="359" t="s">
        <v>979</v>
      </c>
    </row>
    <row r="8" spans="1:3" ht="16.5">
      <c r="A8" s="359" t="s">
        <v>980</v>
      </c>
      <c r="B8" s="359" t="s">
        <v>981</v>
      </c>
      <c r="C8" s="359" t="s">
        <v>982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28.375" style="0" customWidth="1"/>
    <col min="5" max="5" width="8.50390625" style="0" customWidth="1"/>
    <col min="6" max="6" width="20.25390625" style="0" customWidth="1"/>
    <col min="9" max="9" width="22.50390625" style="0" customWidth="1"/>
    <col min="10" max="10" width="13.625" style="0" customWidth="1"/>
  </cols>
  <sheetData>
    <row r="1" spans="1:12" ht="14.25">
      <c r="A1" s="2" t="s">
        <v>235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5.5" thickBot="1" thickTop="1">
      <c r="A3" s="48" t="s">
        <v>84</v>
      </c>
      <c r="B3" s="38"/>
      <c r="C3" s="49" t="s">
        <v>85</v>
      </c>
      <c r="D3" s="35"/>
      <c r="F3" s="48" t="s">
        <v>34</v>
      </c>
      <c r="G3" s="106" t="s">
        <v>47</v>
      </c>
      <c r="H3" s="106" t="s">
        <v>88</v>
      </c>
      <c r="I3" s="118"/>
      <c r="J3" s="118"/>
      <c r="K3" s="118"/>
      <c r="L3" s="35"/>
    </row>
    <row r="4" spans="1:12" ht="14.25" thickTop="1">
      <c r="A4" s="47" t="s">
        <v>83</v>
      </c>
      <c r="B4" s="20"/>
      <c r="C4" s="57">
        <f>prerequisites!C22</f>
        <v>3302</v>
      </c>
      <c r="D4" s="35"/>
      <c r="F4" s="125" t="s">
        <v>161</v>
      </c>
      <c r="G4" s="104"/>
      <c r="H4" s="105"/>
      <c r="I4" s="72"/>
      <c r="J4" s="119"/>
      <c r="K4" s="119"/>
      <c r="L4" s="35"/>
    </row>
    <row r="5" spans="1:12" ht="13.5">
      <c r="A5" s="22"/>
      <c r="B5" s="21" t="s">
        <v>48</v>
      </c>
      <c r="C5" s="185"/>
      <c r="D5" s="35"/>
      <c r="F5" s="33"/>
      <c r="G5" s="98"/>
      <c r="H5" s="33"/>
      <c r="I5" s="72"/>
      <c r="J5" s="72"/>
      <c r="K5" s="119"/>
      <c r="L5" s="35"/>
    </row>
    <row r="6" spans="1:12" ht="13.5">
      <c r="A6" s="40"/>
      <c r="B6" s="21" t="s">
        <v>49</v>
      </c>
      <c r="C6" s="185"/>
      <c r="D6" s="35"/>
      <c r="F6" s="33" t="s">
        <v>46</v>
      </c>
      <c r="G6" s="98"/>
      <c r="H6" s="33"/>
      <c r="I6" s="72"/>
      <c r="J6" s="120"/>
      <c r="K6" s="120"/>
      <c r="L6" s="35"/>
    </row>
    <row r="7" spans="1:12" ht="13.5">
      <c r="A7" s="40"/>
      <c r="B7" s="21" t="s">
        <v>50</v>
      </c>
      <c r="C7" s="185"/>
      <c r="D7" s="35"/>
      <c r="F7" s="33" t="s">
        <v>35</v>
      </c>
      <c r="G7" s="174">
        <f>ROUND((C9+C17+C26)*(30/365),-4)</f>
        <v>0</v>
      </c>
      <c r="H7" s="98">
        <f>G7+H83</f>
        <v>3421.2999999999993</v>
      </c>
      <c r="I7" s="72"/>
      <c r="J7" s="72"/>
      <c r="K7" s="72"/>
      <c r="L7" s="35"/>
    </row>
    <row r="8" spans="1:12" ht="27.75" customHeight="1">
      <c r="A8" s="20"/>
      <c r="B8" s="21" t="s">
        <v>51</v>
      </c>
      <c r="C8" s="185"/>
      <c r="D8" s="35"/>
      <c r="F8" s="36" t="s">
        <v>45</v>
      </c>
      <c r="G8" s="98">
        <v>0</v>
      </c>
      <c r="H8" s="98">
        <f>-H78-H9</f>
        <v>211.1</v>
      </c>
      <c r="I8" s="121"/>
      <c r="J8" s="119"/>
      <c r="K8" s="119"/>
      <c r="L8" s="35"/>
    </row>
    <row r="9" spans="1:12" ht="13.5">
      <c r="A9" s="44" t="s">
        <v>24</v>
      </c>
      <c r="B9" s="21"/>
      <c r="C9" s="100">
        <v>1411</v>
      </c>
      <c r="D9" s="35"/>
      <c r="F9" s="21" t="s">
        <v>218</v>
      </c>
      <c r="G9" s="157">
        <v>0</v>
      </c>
      <c r="H9" s="187">
        <v>10</v>
      </c>
      <c r="I9" s="122"/>
      <c r="J9" s="72"/>
      <c r="K9" s="119"/>
      <c r="L9" s="35"/>
    </row>
    <row r="10" spans="1:12" ht="13.5">
      <c r="A10" s="22"/>
      <c r="B10" s="21" t="s">
        <v>52</v>
      </c>
      <c r="C10" s="185">
        <v>941</v>
      </c>
      <c r="D10" s="35"/>
      <c r="F10" s="33"/>
      <c r="G10" s="98"/>
      <c r="H10" s="33"/>
      <c r="I10" s="72"/>
      <c r="J10" s="72"/>
      <c r="K10" s="72"/>
      <c r="L10" s="35"/>
    </row>
    <row r="11" spans="1:12" ht="13.5">
      <c r="A11" s="40"/>
      <c r="B11" s="21" t="s">
        <v>53</v>
      </c>
      <c r="C11" s="185">
        <v>4976</v>
      </c>
      <c r="D11" s="35"/>
      <c r="F11" s="33" t="s">
        <v>36</v>
      </c>
      <c r="G11" s="98">
        <f>SUM(G7:G10)</f>
        <v>0</v>
      </c>
      <c r="H11" s="98">
        <f>SUM(H7:H9)</f>
        <v>3642.399999999999</v>
      </c>
      <c r="I11" s="72"/>
      <c r="J11" s="72"/>
      <c r="K11" s="72"/>
      <c r="L11" s="35"/>
    </row>
    <row r="12" spans="1:12" ht="13.5">
      <c r="A12" s="40"/>
      <c r="B12" s="21" t="s">
        <v>54</v>
      </c>
      <c r="C12" s="100">
        <f>C11*prerequisites!K18</f>
        <v>1293.76</v>
      </c>
      <c r="D12" s="35"/>
      <c r="F12" s="33"/>
      <c r="G12" s="98"/>
      <c r="H12" s="33"/>
      <c r="I12" s="123"/>
      <c r="J12" s="72"/>
      <c r="K12" s="72"/>
      <c r="L12" s="35"/>
    </row>
    <row r="13" spans="1:12" ht="13.5">
      <c r="A13" s="40"/>
      <c r="B13" s="21" t="s">
        <v>55</v>
      </c>
      <c r="C13" s="185">
        <v>11</v>
      </c>
      <c r="D13" s="35"/>
      <c r="F13" s="33" t="s">
        <v>231</v>
      </c>
      <c r="G13" s="174">
        <v>10</v>
      </c>
      <c r="H13" s="98">
        <f>G13</f>
        <v>10</v>
      </c>
      <c r="I13" s="123"/>
      <c r="J13" s="72"/>
      <c r="K13" s="72"/>
      <c r="L13" s="35"/>
    </row>
    <row r="14" spans="1:12" ht="13.5">
      <c r="A14" s="40"/>
      <c r="B14" s="21" t="s">
        <v>56</v>
      </c>
      <c r="C14" s="185">
        <v>2</v>
      </c>
      <c r="D14" s="35"/>
      <c r="F14" s="33" t="s">
        <v>37</v>
      </c>
      <c r="G14" s="186">
        <v>0</v>
      </c>
      <c r="H14" s="98">
        <f>G14-C21</f>
        <v>0</v>
      </c>
      <c r="I14" s="72"/>
      <c r="J14" s="72"/>
      <c r="K14" s="119"/>
      <c r="L14" s="35"/>
    </row>
    <row r="15" spans="1:12" ht="15.75" customHeight="1">
      <c r="A15" s="20"/>
      <c r="B15" s="21" t="s">
        <v>57</v>
      </c>
      <c r="C15" s="185"/>
      <c r="D15" s="35"/>
      <c r="F15" s="33"/>
      <c r="G15" s="98"/>
      <c r="H15" s="33"/>
      <c r="I15" s="122"/>
      <c r="J15" s="72"/>
      <c r="K15" s="119"/>
      <c r="L15" s="35"/>
    </row>
    <row r="16" spans="1:12" ht="25.5" customHeight="1">
      <c r="A16" s="46" t="s">
        <v>82</v>
      </c>
      <c r="B16" s="28"/>
      <c r="C16" s="100">
        <f>C4-C9</f>
        <v>1891</v>
      </c>
      <c r="D16" s="35"/>
      <c r="F16" s="36" t="s">
        <v>43</v>
      </c>
      <c r="G16" s="98">
        <f>G13+G14</f>
        <v>10</v>
      </c>
      <c r="H16" s="98">
        <f>H13+H14</f>
        <v>10</v>
      </c>
      <c r="I16" s="72"/>
      <c r="J16" s="72"/>
      <c r="K16" s="72"/>
      <c r="L16" s="35"/>
    </row>
    <row r="17" spans="1:12" ht="13.5">
      <c r="A17" s="44" t="s">
        <v>81</v>
      </c>
      <c r="B17" s="21"/>
      <c r="C17" s="192">
        <v>3759</v>
      </c>
      <c r="D17" s="35"/>
      <c r="F17" s="50" t="s">
        <v>86</v>
      </c>
      <c r="G17" s="99">
        <f>prerequisites!E10</f>
        <v>4650</v>
      </c>
      <c r="H17" s="99">
        <f>H11+H16</f>
        <v>3652.399999999999</v>
      </c>
      <c r="I17" s="72"/>
      <c r="J17" s="72"/>
      <c r="K17" s="119"/>
      <c r="L17" s="35"/>
    </row>
    <row r="18" spans="1:12" ht="13.5">
      <c r="A18" s="22"/>
      <c r="B18" s="21" t="s">
        <v>53</v>
      </c>
      <c r="C18" s="185">
        <v>2085</v>
      </c>
      <c r="D18" s="35"/>
      <c r="F18" s="33"/>
      <c r="G18" s="98"/>
      <c r="H18" s="98"/>
      <c r="I18" s="72"/>
      <c r="J18" s="72"/>
      <c r="K18" s="119"/>
      <c r="L18" s="35"/>
    </row>
    <row r="19" spans="1:12" ht="13.5">
      <c r="A19" s="40"/>
      <c r="B19" s="114" t="s">
        <v>54</v>
      </c>
      <c r="C19" s="100">
        <f>C18*prerequisites!K18</f>
        <v>542.1</v>
      </c>
      <c r="D19" s="35"/>
      <c r="F19" s="50" t="s">
        <v>220</v>
      </c>
      <c r="G19" s="98"/>
      <c r="H19" s="98"/>
      <c r="I19" s="121"/>
      <c r="J19" s="72"/>
      <c r="K19" s="72"/>
      <c r="L19" s="35"/>
    </row>
    <row r="20" spans="1:12" ht="18" customHeight="1">
      <c r="A20" s="40"/>
      <c r="B20" s="21" t="s">
        <v>214</v>
      </c>
      <c r="C20" s="185">
        <v>1071</v>
      </c>
      <c r="D20" s="35"/>
      <c r="F20" s="33"/>
      <c r="G20" s="98"/>
      <c r="H20" s="98"/>
      <c r="I20" s="72"/>
      <c r="J20" s="72"/>
      <c r="K20" s="119"/>
      <c r="L20" s="35"/>
    </row>
    <row r="21" spans="1:12" ht="28.5" customHeight="1">
      <c r="A21" s="40"/>
      <c r="B21" s="21" t="s">
        <v>58</v>
      </c>
      <c r="C21" s="100">
        <f>G14/prerequisites!M27</f>
        <v>0</v>
      </c>
      <c r="D21" s="35"/>
      <c r="F21" s="36" t="s">
        <v>42</v>
      </c>
      <c r="G21" s="98">
        <v>0</v>
      </c>
      <c r="H21" s="98"/>
      <c r="I21" s="72"/>
      <c r="J21" s="72"/>
      <c r="K21" s="72"/>
      <c r="L21" s="35"/>
    </row>
    <row r="22" spans="1:12" ht="13.5">
      <c r="A22" s="40"/>
      <c r="B22" s="21" t="s">
        <v>65</v>
      </c>
      <c r="C22" s="100">
        <f>H14*prerequisites!K19</f>
        <v>0</v>
      </c>
      <c r="D22" s="35"/>
      <c r="F22" s="33" t="s">
        <v>38</v>
      </c>
      <c r="G22" s="158">
        <v>0</v>
      </c>
      <c r="H22" s="186">
        <v>0</v>
      </c>
      <c r="I22" s="123"/>
      <c r="J22" s="72"/>
      <c r="K22" s="72"/>
      <c r="L22" s="35"/>
    </row>
    <row r="23" spans="1:12" ht="13.5">
      <c r="A23" s="20"/>
      <c r="B23" s="21" t="s">
        <v>213</v>
      </c>
      <c r="C23" s="185">
        <v>31</v>
      </c>
      <c r="D23" s="35"/>
      <c r="F23" s="33" t="s">
        <v>39</v>
      </c>
      <c r="G23" s="98">
        <f>G28*prerequisites!G17</f>
        <v>0</v>
      </c>
      <c r="H23" s="98">
        <v>300</v>
      </c>
      <c r="I23" s="122"/>
      <c r="J23" s="72"/>
      <c r="K23" s="119"/>
      <c r="L23" s="35"/>
    </row>
    <row r="24" spans="1:12" ht="13.5">
      <c r="A24" s="44" t="s">
        <v>63</v>
      </c>
      <c r="B24" s="21"/>
      <c r="C24" s="100">
        <f>C16-C17</f>
        <v>-1868</v>
      </c>
      <c r="D24" s="35"/>
      <c r="F24" s="33"/>
      <c r="G24" s="98"/>
      <c r="H24" s="98"/>
      <c r="I24" s="72"/>
      <c r="J24" s="72"/>
      <c r="K24" s="72"/>
      <c r="L24" s="35"/>
    </row>
    <row r="25" spans="1:12" ht="13.5">
      <c r="A25" s="44" t="s">
        <v>59</v>
      </c>
      <c r="B25" s="21"/>
      <c r="C25" s="185">
        <v>0</v>
      </c>
      <c r="D25" s="35"/>
      <c r="F25" s="33" t="s">
        <v>40</v>
      </c>
      <c r="G25" s="98"/>
      <c r="H25" s="98"/>
      <c r="I25" s="72"/>
      <c r="J25" s="72"/>
      <c r="K25" s="72"/>
      <c r="L25" s="35"/>
    </row>
    <row r="26" spans="1:12" ht="13.5">
      <c r="A26" s="44" t="s">
        <v>80</v>
      </c>
      <c r="B26" s="21"/>
      <c r="C26" s="100">
        <f>C27</f>
        <v>0</v>
      </c>
      <c r="D26" s="35"/>
      <c r="F26" s="33" t="s">
        <v>41</v>
      </c>
      <c r="G26" s="98">
        <f>G28*(prerequisites!E17+prerequisites!F17)</f>
        <v>4650</v>
      </c>
      <c r="H26" s="98">
        <f>G26</f>
        <v>4650</v>
      </c>
      <c r="I26" s="72"/>
      <c r="J26" s="72"/>
      <c r="K26" s="119"/>
      <c r="L26" s="35"/>
    </row>
    <row r="27" spans="1:12" ht="30" customHeight="1">
      <c r="A27" s="31"/>
      <c r="B27" s="28" t="s">
        <v>60</v>
      </c>
      <c r="C27" s="100">
        <f>G23*prerequisites!M14</f>
        <v>0</v>
      </c>
      <c r="D27" s="35"/>
      <c r="F27" s="36" t="s">
        <v>44</v>
      </c>
      <c r="G27" s="98">
        <v>0</v>
      </c>
      <c r="H27" s="98">
        <f>H61</f>
        <v>-1307.6</v>
      </c>
      <c r="I27" s="72"/>
      <c r="J27" s="72"/>
      <c r="K27" s="72"/>
      <c r="L27" s="35"/>
    </row>
    <row r="28" spans="1:12" ht="31.5" customHeight="1" thickBot="1">
      <c r="A28" s="44" t="s">
        <v>79</v>
      </c>
      <c r="B28" s="21"/>
      <c r="C28" s="100">
        <f>C25-C26</f>
        <v>0</v>
      </c>
      <c r="D28" s="35"/>
      <c r="F28" s="51" t="s">
        <v>87</v>
      </c>
      <c r="G28" s="159">
        <f>prerequisites!E10</f>
        <v>4650</v>
      </c>
      <c r="H28" s="159">
        <f>SUM(H21:H27)</f>
        <v>3642.4</v>
      </c>
      <c r="I28" s="72"/>
      <c r="J28" s="72"/>
      <c r="K28" s="119"/>
      <c r="L28" s="35"/>
    </row>
    <row r="29" spans="1:12" ht="16.5" customHeight="1" thickBot="1" thickTop="1">
      <c r="A29" s="44" t="s">
        <v>78</v>
      </c>
      <c r="B29" s="21"/>
      <c r="C29" s="100">
        <f>C24+C25-C26</f>
        <v>-1868</v>
      </c>
      <c r="D29" s="35"/>
      <c r="F29" s="41"/>
      <c r="G29" s="52"/>
      <c r="H29" s="102"/>
      <c r="I29" s="72"/>
      <c r="J29" s="72"/>
      <c r="K29" s="119"/>
      <c r="L29" s="35"/>
    </row>
    <row r="30" spans="1:12" ht="14.25" thickTop="1">
      <c r="A30" s="21" t="s">
        <v>76</v>
      </c>
      <c r="B30" s="21"/>
      <c r="C30" s="185">
        <v>0</v>
      </c>
      <c r="D30" s="35"/>
      <c r="E30" s="35"/>
      <c r="F30" s="35"/>
      <c r="G30" s="35"/>
      <c r="I30" s="124"/>
      <c r="J30" s="72"/>
      <c r="K30" s="119"/>
      <c r="L30" s="35"/>
    </row>
    <row r="31" spans="1:12" ht="13.5">
      <c r="A31" s="21" t="s">
        <v>77</v>
      </c>
      <c r="B31" s="21"/>
      <c r="C31" s="185">
        <v>0</v>
      </c>
      <c r="D31" s="35"/>
      <c r="E31" s="72"/>
      <c r="F31" s="72"/>
      <c r="G31" s="35"/>
      <c r="H31" s="35"/>
      <c r="I31" s="72"/>
      <c r="J31" s="72"/>
      <c r="K31" s="72"/>
      <c r="L31" s="35"/>
    </row>
    <row r="32" spans="1:12" ht="13.5">
      <c r="A32" s="44" t="s">
        <v>75</v>
      </c>
      <c r="B32" s="21"/>
      <c r="C32" s="100">
        <f>C30-C31</f>
        <v>0</v>
      </c>
      <c r="D32" s="35"/>
      <c r="E32" s="72"/>
      <c r="F32" s="72"/>
      <c r="H32" s="35"/>
      <c r="I32" s="35"/>
      <c r="J32" s="35"/>
      <c r="K32" s="35"/>
      <c r="L32" s="35"/>
    </row>
    <row r="33" spans="1:12" ht="13.5">
      <c r="A33" s="44" t="s">
        <v>74</v>
      </c>
      <c r="B33" s="21"/>
      <c r="C33" s="100">
        <f>C29+C30-C31</f>
        <v>-1868</v>
      </c>
      <c r="D33" s="35"/>
      <c r="E33" s="72"/>
      <c r="F33" s="72"/>
      <c r="H33" s="35"/>
      <c r="I33" s="35"/>
      <c r="J33" s="35"/>
      <c r="K33" s="35"/>
      <c r="L33" s="35"/>
    </row>
    <row r="34" spans="1:12" ht="13.5">
      <c r="A34" s="45" t="s">
        <v>73</v>
      </c>
      <c r="B34" s="21" t="s">
        <v>66</v>
      </c>
      <c r="C34" s="100">
        <f>C33*prerequisites!K20</f>
        <v>-560.4</v>
      </c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3.5">
      <c r="A35" s="40"/>
      <c r="B35" s="21" t="s">
        <v>67</v>
      </c>
      <c r="C35" s="100">
        <f>prerequisites!M18*prerequisites!M19*prerequisites!M20*prerequisites!M22*prerequisites!M23*prerequisites!M24*prerequisites!M25*prerequisites!M26</f>
        <v>0</v>
      </c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3.5">
      <c r="A36" s="44" t="s">
        <v>91</v>
      </c>
      <c r="B36" s="21"/>
      <c r="C36" s="100">
        <f>C33-C34-C35</f>
        <v>-1307.6</v>
      </c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3.5">
      <c r="A37" s="22"/>
      <c r="B37" s="21" t="s">
        <v>69</v>
      </c>
      <c r="C37" s="100">
        <f>C36*prerequisites!M16</f>
        <v>0</v>
      </c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3.5">
      <c r="A38" s="44" t="s">
        <v>71</v>
      </c>
      <c r="B38" s="21"/>
      <c r="C38" s="100">
        <f>C36-C37</f>
        <v>-1307.6</v>
      </c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4.25" thickBot="1">
      <c r="A39" s="45" t="s">
        <v>72</v>
      </c>
      <c r="B39" s="22"/>
      <c r="C39" s="101">
        <f>C38</f>
        <v>-1307.6</v>
      </c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5" thickBot="1" thickTop="1">
      <c r="A40" s="42"/>
      <c r="B40" s="43"/>
      <c r="C40" s="102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4.25" thickTop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3.5">
      <c r="A42" s="35"/>
      <c r="B42" s="35"/>
      <c r="C42" s="35"/>
      <c r="D42" s="35"/>
      <c r="E42" s="35"/>
      <c r="F42" s="35"/>
      <c r="G42" s="35"/>
      <c r="H42" s="103"/>
      <c r="I42" s="35"/>
      <c r="J42" s="35"/>
      <c r="K42" s="35"/>
      <c r="L42" s="35"/>
    </row>
    <row r="43" spans="1:12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3.5">
      <c r="A44" s="35"/>
      <c r="B44" s="35"/>
      <c r="C44" s="35"/>
      <c r="E44" s="35"/>
      <c r="F44" s="35"/>
      <c r="G44" s="35"/>
      <c r="H44" s="69"/>
      <c r="I44" s="35"/>
      <c r="J44" s="35"/>
      <c r="K44" s="35"/>
      <c r="L44" s="35"/>
    </row>
    <row r="45" spans="1:12" ht="13.5">
      <c r="A45" s="35"/>
      <c r="B45" s="35"/>
      <c r="C45" s="35"/>
      <c r="D45" s="35"/>
      <c r="H45" s="35"/>
      <c r="I45" s="35"/>
      <c r="J45" s="35"/>
      <c r="K45" s="35"/>
      <c r="L45" s="35"/>
    </row>
    <row r="46" spans="5:11" ht="14.25" thickBot="1">
      <c r="E46" s="35"/>
      <c r="F46" s="35"/>
      <c r="G46" s="35"/>
      <c r="I46" s="35"/>
      <c r="J46" s="35"/>
      <c r="K46" s="35"/>
    </row>
    <row r="47" spans="1:11" ht="15" thickBot="1" thickTop="1">
      <c r="A47" s="113" t="s">
        <v>98</v>
      </c>
      <c r="B47" s="112"/>
      <c r="C47" s="112"/>
      <c r="D47" s="112" t="s">
        <v>207</v>
      </c>
      <c r="E47" s="112" t="s">
        <v>208</v>
      </c>
      <c r="F47" s="112" t="s">
        <v>209</v>
      </c>
      <c r="G47" s="126" t="s">
        <v>210</v>
      </c>
      <c r="H47" s="132" t="s">
        <v>112</v>
      </c>
      <c r="I47" s="35"/>
      <c r="J47" s="35"/>
      <c r="K47" s="35"/>
    </row>
    <row r="48" spans="1:11" ht="14.25" thickTop="1">
      <c r="A48" s="47" t="s">
        <v>99</v>
      </c>
      <c r="B48" s="20"/>
      <c r="C48" s="20"/>
      <c r="D48" s="188">
        <v>0</v>
      </c>
      <c r="E48" s="188">
        <v>339</v>
      </c>
      <c r="F48" s="188">
        <v>1190</v>
      </c>
      <c r="G48" s="189">
        <v>1872</v>
      </c>
      <c r="H48" s="143">
        <f>C4</f>
        <v>3302</v>
      </c>
      <c r="I48" s="35"/>
      <c r="J48" s="35"/>
      <c r="K48" s="35"/>
    </row>
    <row r="49" spans="1:11" ht="13.5">
      <c r="A49" s="46" t="s">
        <v>217</v>
      </c>
      <c r="B49" s="28"/>
      <c r="C49" s="20"/>
      <c r="D49" s="34">
        <f>D48/$H$48</f>
        <v>0</v>
      </c>
      <c r="E49" s="34">
        <f>E48/$H$48</f>
        <v>0.10266505148394912</v>
      </c>
      <c r="F49" s="34">
        <f>F48/$H$48</f>
        <v>0.3603876438522108</v>
      </c>
      <c r="G49" s="141">
        <f>G48/$H$48</f>
        <v>0.5669291338582677</v>
      </c>
      <c r="H49" s="144">
        <f>SUM(D49:G49)</f>
        <v>1.0299818291944276</v>
      </c>
      <c r="I49" s="35"/>
      <c r="J49" s="35"/>
      <c r="K49" s="35"/>
    </row>
    <row r="50" spans="1:11" ht="13.5">
      <c r="A50" s="44" t="s">
        <v>100</v>
      </c>
      <c r="B50" s="21"/>
      <c r="C50" s="21"/>
      <c r="D50" s="100">
        <f>($H$50*0.35)/4+($H$50*0.65)*D49</f>
        <v>123.46249999999999</v>
      </c>
      <c r="E50" s="100">
        <f>($H$50*0.35)/4+($H$50*0.65)*E49</f>
        <v>217.62175196850393</v>
      </c>
      <c r="F50" s="100">
        <f>($H$50*0.35)/4+($H$50*0.65)*F49</f>
        <v>453.9920275590551</v>
      </c>
      <c r="G50" s="108">
        <f>($H$50*0.35)/4+($H$50*0.65)*G49</f>
        <v>643.4215551181102</v>
      </c>
      <c r="H50" s="134">
        <f>C9</f>
        <v>1411</v>
      </c>
      <c r="I50" s="35"/>
      <c r="J50" s="35"/>
      <c r="K50" s="35"/>
    </row>
    <row r="51" spans="1:11" ht="14.25">
      <c r="A51" s="44" t="s">
        <v>107</v>
      </c>
      <c r="B51" s="21"/>
      <c r="C51" s="21"/>
      <c r="D51" s="100">
        <f>($H$51*0.9)/4+($H$51*0.1)*D49</f>
        <v>845.775</v>
      </c>
      <c r="E51" s="100">
        <f>($H$51*0.9)/4+($H$51*0.1)*E49</f>
        <v>884.3667928528165</v>
      </c>
      <c r="F51" s="100">
        <f>($H$51*0.9)/4+($H$51*0.1)*F49</f>
        <v>981.244715324046</v>
      </c>
      <c r="G51" s="108">
        <f>($H$51*0.9)/4+($H$51*0.1)*G49</f>
        <v>1058.8836614173229</v>
      </c>
      <c r="H51" s="134">
        <f>C17</f>
        <v>3759</v>
      </c>
      <c r="I51" s="1"/>
      <c r="J51" s="1"/>
      <c r="K51" s="1"/>
    </row>
    <row r="52" spans="1:11" ht="14.25">
      <c r="A52" s="44" t="s">
        <v>59</v>
      </c>
      <c r="B52" s="21"/>
      <c r="C52" s="21"/>
      <c r="D52" s="100">
        <v>0</v>
      </c>
      <c r="E52" s="100">
        <v>0</v>
      </c>
      <c r="F52" s="100">
        <v>0</v>
      </c>
      <c r="G52" s="108">
        <v>0</v>
      </c>
      <c r="H52" s="134">
        <f>C25</f>
        <v>0</v>
      </c>
      <c r="I52" s="1"/>
      <c r="J52" s="1"/>
      <c r="K52" s="1"/>
    </row>
    <row r="53" spans="1:11" ht="14.25">
      <c r="A53" s="44" t="s">
        <v>108</v>
      </c>
      <c r="B53" s="21"/>
      <c r="C53" s="21"/>
      <c r="D53" s="100">
        <f>H53/4</f>
        <v>0</v>
      </c>
      <c r="E53" s="100">
        <f>H53/4</f>
        <v>0</v>
      </c>
      <c r="F53" s="100">
        <f>H53/4</f>
        <v>0</v>
      </c>
      <c r="G53" s="108">
        <f>H53/4</f>
        <v>0</v>
      </c>
      <c r="H53" s="134">
        <f>C26</f>
        <v>0</v>
      </c>
      <c r="I53" s="1"/>
      <c r="J53" s="1"/>
      <c r="K53" s="1"/>
    </row>
    <row r="54" spans="1:11" ht="14.25">
      <c r="A54" s="44" t="s">
        <v>215</v>
      </c>
      <c r="B54" s="21"/>
      <c r="C54" s="21"/>
      <c r="D54" s="100">
        <f>$H$54/4</f>
        <v>0</v>
      </c>
      <c r="E54" s="100">
        <f>$H$54/4</f>
        <v>0</v>
      </c>
      <c r="F54" s="100">
        <f>$H$54/4</f>
        <v>0</v>
      </c>
      <c r="G54" s="108">
        <f>$H$54/4</f>
        <v>0</v>
      </c>
      <c r="H54" s="134">
        <f>C30</f>
        <v>0</v>
      </c>
      <c r="I54" s="1"/>
      <c r="J54" s="1"/>
      <c r="K54" s="1"/>
    </row>
    <row r="55" spans="1:11" ht="14.25">
      <c r="A55" s="44" t="s">
        <v>216</v>
      </c>
      <c r="B55" s="21"/>
      <c r="C55" s="21"/>
      <c r="D55" s="100">
        <f>$H$55/4</f>
        <v>0</v>
      </c>
      <c r="E55" s="100">
        <f>$H$55/4</f>
        <v>0</v>
      </c>
      <c r="F55" s="100">
        <f>$H$55/4</f>
        <v>0</v>
      </c>
      <c r="G55" s="108">
        <f>$H$55/4</f>
        <v>0</v>
      </c>
      <c r="H55" s="134">
        <f>C31</f>
        <v>0</v>
      </c>
      <c r="I55" s="1"/>
      <c r="J55" s="1"/>
      <c r="K55" s="1"/>
    </row>
    <row r="56" spans="1:11" ht="14.25">
      <c r="A56" s="44" t="s">
        <v>64</v>
      </c>
      <c r="B56" s="21"/>
      <c r="C56" s="21"/>
      <c r="D56" s="100">
        <f>D48-D50-D51+D52-D53+D54-D55</f>
        <v>-969.2375</v>
      </c>
      <c r="E56" s="100">
        <f>E48-E50-E51+E52-E53+E54-E55</f>
        <v>-762.9885448213204</v>
      </c>
      <c r="F56" s="100">
        <f>F48-F50-F51+F52-F53+F54-F55</f>
        <v>-245.236742883101</v>
      </c>
      <c r="G56" s="108">
        <f>G48-G50-G51+G52-G53+G54-G55</f>
        <v>169.69478346456708</v>
      </c>
      <c r="H56" s="134">
        <f aca="true" t="shared" si="0" ref="H56:H62">C33</f>
        <v>-1868</v>
      </c>
      <c r="I56" s="116"/>
      <c r="J56" s="1"/>
      <c r="K56" s="1"/>
    </row>
    <row r="57" spans="1:11" ht="14.25">
      <c r="A57" s="45" t="s">
        <v>111</v>
      </c>
      <c r="B57" s="21" t="s">
        <v>66</v>
      </c>
      <c r="C57" s="34">
        <f>prerequisites!K20</f>
        <v>0.3</v>
      </c>
      <c r="D57" s="100">
        <f>D56*$C$57</f>
        <v>-290.77124999999995</v>
      </c>
      <c r="E57" s="100">
        <f>E56*$C$57</f>
        <v>-228.8965634463961</v>
      </c>
      <c r="F57" s="100">
        <f>F56*$C$57</f>
        <v>-73.5710228649303</v>
      </c>
      <c r="G57" s="108">
        <f>G56*$C$57</f>
        <v>50.908435039370126</v>
      </c>
      <c r="H57" s="134">
        <f t="shared" si="0"/>
        <v>-560.4</v>
      </c>
      <c r="I57" s="1"/>
      <c r="J57" s="1"/>
      <c r="K57" s="1"/>
    </row>
    <row r="58" spans="1:11" ht="14.25">
      <c r="A58" s="40"/>
      <c r="B58" s="21" t="s">
        <v>67</v>
      </c>
      <c r="C58" s="34">
        <f>prerequisites!M18</f>
        <v>0</v>
      </c>
      <c r="D58" s="100">
        <f>H58/4</f>
        <v>0</v>
      </c>
      <c r="E58" s="100">
        <f>H58/4</f>
        <v>0</v>
      </c>
      <c r="F58" s="100">
        <f>H58/4</f>
        <v>0</v>
      </c>
      <c r="G58" s="108">
        <f>H58/4</f>
        <v>0</v>
      </c>
      <c r="H58" s="134">
        <f t="shared" si="0"/>
        <v>0</v>
      </c>
      <c r="I58" s="1"/>
      <c r="J58" s="1"/>
      <c r="K58" s="1"/>
    </row>
    <row r="59" spans="1:11" ht="14.25">
      <c r="A59" s="44" t="s">
        <v>68</v>
      </c>
      <c r="B59" s="21"/>
      <c r="C59" s="21"/>
      <c r="D59" s="100">
        <f>D56-D57</f>
        <v>-678.46625</v>
      </c>
      <c r="E59" s="100">
        <f>E56-E57</f>
        <v>-534.0919813749242</v>
      </c>
      <c r="F59" s="100">
        <f>F56-F57</f>
        <v>-171.6657200181707</v>
      </c>
      <c r="G59" s="108">
        <f>G56-G57</f>
        <v>118.78634842519696</v>
      </c>
      <c r="H59" s="134">
        <f t="shared" si="0"/>
        <v>-1307.6</v>
      </c>
      <c r="I59" s="116"/>
      <c r="J59" s="1"/>
      <c r="K59" s="1"/>
    </row>
    <row r="60" spans="1:11" ht="14.25">
      <c r="A60" s="22"/>
      <c r="B60" s="21" t="s">
        <v>69</v>
      </c>
      <c r="C60" s="34">
        <f>prerequisites!M16</f>
        <v>0</v>
      </c>
      <c r="D60" s="100">
        <f>D59*$C$60</f>
        <v>0</v>
      </c>
      <c r="E60" s="100">
        <f>E59*$C$60</f>
        <v>0</v>
      </c>
      <c r="F60" s="100">
        <f>F59*$C$60</f>
        <v>0</v>
      </c>
      <c r="G60" s="108">
        <f>G59*$C$60</f>
        <v>0</v>
      </c>
      <c r="H60" s="134">
        <f t="shared" si="0"/>
        <v>0</v>
      </c>
      <c r="I60" s="1"/>
      <c r="J60" s="1"/>
      <c r="K60" s="1"/>
    </row>
    <row r="61" spans="1:11" ht="14.25">
      <c r="A61" s="44" t="s">
        <v>71</v>
      </c>
      <c r="B61" s="21"/>
      <c r="C61" s="21"/>
      <c r="D61" s="110">
        <f>D59-D60</f>
        <v>-678.46625</v>
      </c>
      <c r="E61" s="110">
        <f>E59-E60</f>
        <v>-534.0919813749242</v>
      </c>
      <c r="F61" s="110">
        <f>F59-F60</f>
        <v>-171.6657200181707</v>
      </c>
      <c r="G61" s="130">
        <f>G59-G60</f>
        <v>118.78634842519696</v>
      </c>
      <c r="H61" s="138">
        <f t="shared" si="0"/>
        <v>-1307.6</v>
      </c>
      <c r="I61" s="1"/>
      <c r="J61" s="1"/>
      <c r="K61" s="1"/>
    </row>
    <row r="62" spans="1:12" ht="15" thickBot="1">
      <c r="A62" s="45" t="s">
        <v>72</v>
      </c>
      <c r="B62" s="22"/>
      <c r="C62" s="22"/>
      <c r="D62" s="111">
        <f>D61</f>
        <v>-678.46625</v>
      </c>
      <c r="E62" s="111">
        <f>E61+D62</f>
        <v>-1212.5582313749242</v>
      </c>
      <c r="F62" s="111">
        <f>F61+E62</f>
        <v>-1384.223951393095</v>
      </c>
      <c r="G62" s="131">
        <f>G61+F62</f>
        <v>-1265.4376029678979</v>
      </c>
      <c r="H62" s="139">
        <f t="shared" si="0"/>
        <v>-1307.6</v>
      </c>
      <c r="I62" s="1"/>
      <c r="J62" s="1"/>
      <c r="K62" s="1"/>
      <c r="L62" s="1"/>
    </row>
    <row r="63" spans="1:12" ht="15.75" thickBot="1" thickTop="1">
      <c r="A63" s="42"/>
      <c r="B63" s="43"/>
      <c r="C63" s="102"/>
      <c r="D63" s="115"/>
      <c r="E63" s="115"/>
      <c r="F63" s="115"/>
      <c r="G63" s="142"/>
      <c r="H63" s="145"/>
      <c r="I63" s="1"/>
      <c r="J63" s="1"/>
      <c r="K63" s="1"/>
      <c r="L63" s="1"/>
    </row>
    <row r="64" spans="1:12" ht="15" thickTop="1">
      <c r="A64" s="1"/>
      <c r="B64" s="1"/>
      <c r="C64" s="1"/>
      <c r="D64" s="116"/>
      <c r="H64" s="1"/>
      <c r="I64" s="1"/>
      <c r="J64" s="1"/>
      <c r="K64" s="1"/>
      <c r="L64" s="1"/>
    </row>
    <row r="65" spans="5:11" ht="15" thickBot="1">
      <c r="E65" s="1"/>
      <c r="F65" s="1"/>
      <c r="G65" s="1"/>
      <c r="I65" s="1"/>
      <c r="J65" s="1"/>
      <c r="K65" s="1"/>
    </row>
    <row r="66" spans="1:11" ht="15.75" thickBot="1" thickTop="1">
      <c r="A66" s="54" t="s">
        <v>96</v>
      </c>
      <c r="B66" s="53"/>
      <c r="C66" s="41"/>
      <c r="D66" s="112" t="s">
        <v>211</v>
      </c>
      <c r="E66" s="112" t="s">
        <v>208</v>
      </c>
      <c r="F66" s="112" t="s">
        <v>209</v>
      </c>
      <c r="G66" s="126" t="s">
        <v>210</v>
      </c>
      <c r="H66" s="132" t="s">
        <v>112</v>
      </c>
      <c r="I66" s="1"/>
      <c r="J66" s="1"/>
      <c r="K66" s="1"/>
    </row>
    <row r="67" spans="1:11" ht="15" thickTop="1">
      <c r="A67" s="60" t="s">
        <v>113</v>
      </c>
      <c r="B67" s="61"/>
      <c r="C67" s="40"/>
      <c r="D67" s="62"/>
      <c r="E67" s="62"/>
      <c r="F67" s="62"/>
      <c r="G67" s="127"/>
      <c r="H67" s="133"/>
      <c r="I67" s="1"/>
      <c r="J67" s="1"/>
      <c r="K67" s="1"/>
    </row>
    <row r="68" spans="1:11" ht="14.25">
      <c r="A68" s="31" t="s">
        <v>116</v>
      </c>
      <c r="B68" s="28"/>
      <c r="C68" s="21"/>
      <c r="D68" s="100">
        <f>D48</f>
        <v>0</v>
      </c>
      <c r="E68" s="100">
        <f>E48</f>
        <v>339</v>
      </c>
      <c r="F68" s="100">
        <f>F48</f>
        <v>1190</v>
      </c>
      <c r="G68" s="108">
        <f>G48</f>
        <v>1872</v>
      </c>
      <c r="H68" s="134">
        <f>H48</f>
        <v>3302</v>
      </c>
      <c r="I68" s="1"/>
      <c r="J68" s="1"/>
      <c r="K68" s="1"/>
    </row>
    <row r="69" spans="1:11" ht="14.25">
      <c r="A69" s="31" t="s">
        <v>117</v>
      </c>
      <c r="B69" s="28"/>
      <c r="C69" s="21"/>
      <c r="D69" s="146">
        <f>D52</f>
        <v>0</v>
      </c>
      <c r="E69" s="146">
        <f>E52</f>
        <v>0</v>
      </c>
      <c r="F69" s="146">
        <f>F52</f>
        <v>0</v>
      </c>
      <c r="G69" s="147">
        <f>G52</f>
        <v>0</v>
      </c>
      <c r="H69" s="148">
        <f>H52</f>
        <v>0</v>
      </c>
      <c r="I69" s="1"/>
      <c r="J69" s="1"/>
      <c r="K69" s="1"/>
    </row>
    <row r="70" spans="1:11" ht="14.25">
      <c r="A70" s="31" t="s">
        <v>219</v>
      </c>
      <c r="B70" s="28"/>
      <c r="C70" s="21"/>
      <c r="D70" s="100">
        <f>(((D50+D51-$C$21/4)/3)*C87)</f>
        <v>96.92375</v>
      </c>
      <c r="E70" s="100">
        <f>(((E50+E51-$C$21/4)/3)*C87)-D70</f>
        <v>13.275104482132036</v>
      </c>
      <c r="F70" s="100">
        <f>(((F50+F51-$C$21/4)/3)*C87)-E70</f>
        <v>130.24856980617804</v>
      </c>
      <c r="G70" s="100">
        <f>(((G50+G51-$C$21/4)/3)*C87)-F70</f>
        <v>39.98195184736525</v>
      </c>
      <c r="H70" s="134">
        <v>0</v>
      </c>
      <c r="I70" s="116"/>
      <c r="J70" s="1"/>
      <c r="K70" s="1"/>
    </row>
    <row r="71" spans="1:11" ht="14.25">
      <c r="A71" s="31" t="s">
        <v>118</v>
      </c>
      <c r="B71" s="28"/>
      <c r="C71" s="21"/>
      <c r="D71" s="193">
        <v>700</v>
      </c>
      <c r="E71" s="193">
        <v>1250</v>
      </c>
      <c r="F71" s="193">
        <v>1400</v>
      </c>
      <c r="G71" s="195">
        <v>1300</v>
      </c>
      <c r="H71" s="194">
        <f>SUM(D71:G71)</f>
        <v>4650</v>
      </c>
      <c r="I71" s="116"/>
      <c r="J71" s="1"/>
      <c r="K71" s="1"/>
    </row>
    <row r="72" spans="1:11" ht="15" thickBot="1">
      <c r="A72" s="65" t="s">
        <v>112</v>
      </c>
      <c r="B72" s="29"/>
      <c r="C72" s="22"/>
      <c r="D72" s="101">
        <f>SUM(D68:D71)</f>
        <v>796.92375</v>
      </c>
      <c r="E72" s="101">
        <f>SUM(E68:E71)</f>
        <v>1602.275104482132</v>
      </c>
      <c r="F72" s="101">
        <f>SUM(F68:F71)</f>
        <v>2720.2485698061782</v>
      </c>
      <c r="G72" s="128">
        <f>SUM(G68:G71)</f>
        <v>3211.981951847365</v>
      </c>
      <c r="H72" s="135">
        <f>SUM(H68:H71)</f>
        <v>7952</v>
      </c>
      <c r="I72" s="1"/>
      <c r="J72" s="1"/>
      <c r="K72" s="1"/>
    </row>
    <row r="73" spans="1:11" ht="14.25">
      <c r="A73" s="66" t="s">
        <v>114</v>
      </c>
      <c r="B73" s="64"/>
      <c r="C73" s="63"/>
      <c r="D73" s="63"/>
      <c r="E73" s="63"/>
      <c r="F73" s="63"/>
      <c r="G73" s="66"/>
      <c r="H73" s="136"/>
      <c r="I73" s="1"/>
      <c r="J73" s="1"/>
      <c r="K73" s="1"/>
    </row>
    <row r="74" spans="1:11" ht="16.5">
      <c r="A74" s="31" t="s">
        <v>119</v>
      </c>
      <c r="B74" s="28"/>
      <c r="C74" s="21"/>
      <c r="D74" s="100">
        <f aca="true" t="shared" si="1" ref="D74:H75">-D50</f>
        <v>-123.46249999999999</v>
      </c>
      <c r="E74" s="100">
        <f t="shared" si="1"/>
        <v>-217.62175196850393</v>
      </c>
      <c r="F74" s="100">
        <f t="shared" si="1"/>
        <v>-453.9920275590551</v>
      </c>
      <c r="G74" s="108">
        <f t="shared" si="1"/>
        <v>-643.4215551181102</v>
      </c>
      <c r="H74" s="134">
        <f t="shared" si="1"/>
        <v>-1411</v>
      </c>
      <c r="K74" s="1"/>
    </row>
    <row r="75" spans="1:11" ht="16.5">
      <c r="A75" s="31" t="s">
        <v>120</v>
      </c>
      <c r="B75" s="28"/>
      <c r="C75" s="21"/>
      <c r="D75" s="100">
        <f t="shared" si="1"/>
        <v>-845.775</v>
      </c>
      <c r="E75" s="100">
        <f t="shared" si="1"/>
        <v>-884.3667928528165</v>
      </c>
      <c r="F75" s="100">
        <f t="shared" si="1"/>
        <v>-981.244715324046</v>
      </c>
      <c r="G75" s="108">
        <f t="shared" si="1"/>
        <v>-1058.8836614173229</v>
      </c>
      <c r="H75" s="134">
        <f t="shared" si="1"/>
        <v>-3759</v>
      </c>
      <c r="K75" s="1"/>
    </row>
    <row r="76" spans="1:8" ht="16.5">
      <c r="A76" s="31" t="s">
        <v>121</v>
      </c>
      <c r="B76" s="28"/>
      <c r="C76" s="21"/>
      <c r="D76" s="100">
        <f>-D53</f>
        <v>0</v>
      </c>
      <c r="E76" s="100">
        <f>-E53</f>
        <v>0</v>
      </c>
      <c r="F76" s="100">
        <f>-F53</f>
        <v>0</v>
      </c>
      <c r="G76" s="108">
        <f>-G53</f>
        <v>0</v>
      </c>
      <c r="H76" s="134">
        <f>-H53</f>
        <v>0</v>
      </c>
    </row>
    <row r="77" spans="1:8" ht="16.5">
      <c r="A77" s="31" t="s">
        <v>122</v>
      </c>
      <c r="B77" s="28"/>
      <c r="C77" s="21"/>
      <c r="D77" s="100">
        <f>$C$21/4</f>
        <v>0</v>
      </c>
      <c r="E77" s="100">
        <f>$C$21/4</f>
        <v>0</v>
      </c>
      <c r="F77" s="100">
        <f>$C$21/4</f>
        <v>0</v>
      </c>
      <c r="G77" s="108">
        <f>$C$21/4</f>
        <v>0</v>
      </c>
      <c r="H77" s="134">
        <f>SUM(D77:G77)</f>
        <v>0</v>
      </c>
    </row>
    <row r="78" spans="1:9" ht="16.5">
      <c r="A78" s="31" t="s">
        <v>234</v>
      </c>
      <c r="B78" s="28"/>
      <c r="C78" s="21"/>
      <c r="D78" s="100">
        <f>-((D68/3)*C88)</f>
        <v>0</v>
      </c>
      <c r="E78" s="100">
        <f>-((E68/3)*C88)-D78</f>
        <v>-33.9</v>
      </c>
      <c r="F78" s="100">
        <f>-((F68/3)*C88)-E78</f>
        <v>-85.1</v>
      </c>
      <c r="G78" s="108">
        <f>-((G68/3)*C88)-F78</f>
        <v>-102.1</v>
      </c>
      <c r="H78" s="134">
        <f>SUM(D78:G78)</f>
        <v>-221.1</v>
      </c>
      <c r="I78" s="154"/>
    </row>
    <row r="79" spans="1:8" ht="16.5">
      <c r="A79" s="31" t="s">
        <v>125</v>
      </c>
      <c r="B79" s="28"/>
      <c r="C79" s="21"/>
      <c r="D79" s="21">
        <v>0</v>
      </c>
      <c r="E79" s="21">
        <v>0</v>
      </c>
      <c r="F79" s="21">
        <v>0</v>
      </c>
      <c r="G79" s="108">
        <f>H23-G23</f>
        <v>300</v>
      </c>
      <c r="H79" s="134">
        <f>G79</f>
        <v>300</v>
      </c>
    </row>
    <row r="80" spans="1:8" ht="16.5">
      <c r="A80" s="108" t="s">
        <v>123</v>
      </c>
      <c r="B80" s="109"/>
      <c r="C80" s="100"/>
      <c r="D80" s="107">
        <f>-D57-D58</f>
        <v>290.77124999999995</v>
      </c>
      <c r="E80" s="107">
        <f>-E57-E58</f>
        <v>228.8965634463961</v>
      </c>
      <c r="F80" s="107">
        <f>-F57-F58</f>
        <v>73.5710228649303</v>
      </c>
      <c r="G80" s="129">
        <f>-G57-G58</f>
        <v>-50.908435039370126</v>
      </c>
      <c r="H80" s="137">
        <f>-H57</f>
        <v>560.4</v>
      </c>
    </row>
    <row r="81" spans="1:8" ht="16.5">
      <c r="A81" s="108" t="s">
        <v>124</v>
      </c>
      <c r="B81" s="109"/>
      <c r="C81" s="100"/>
      <c r="D81" s="100">
        <f>-D60</f>
        <v>0</v>
      </c>
      <c r="E81" s="100">
        <f>-E60</f>
        <v>0</v>
      </c>
      <c r="F81" s="100">
        <f>-F60</f>
        <v>0</v>
      </c>
      <c r="G81" s="108">
        <f>-G60</f>
        <v>0</v>
      </c>
      <c r="H81" s="134">
        <f>-H60</f>
        <v>0</v>
      </c>
    </row>
    <row r="82" spans="1:8" ht="16.5">
      <c r="A82" s="31" t="s">
        <v>206</v>
      </c>
      <c r="B82" s="28"/>
      <c r="C82" s="21"/>
      <c r="D82" s="100">
        <f>SUM(D74:D81)</f>
        <v>-678.46625</v>
      </c>
      <c r="E82" s="100">
        <f>SUM(E74:E81)</f>
        <v>-906.9919813749243</v>
      </c>
      <c r="F82" s="100">
        <f>SUM(F74:F81)</f>
        <v>-1446.7657200181707</v>
      </c>
      <c r="G82" s="108">
        <f>SUM(G74:G81)</f>
        <v>-1555.3136515748029</v>
      </c>
      <c r="H82" s="134">
        <f>SUM(H74:H81)</f>
        <v>-4530.700000000001</v>
      </c>
    </row>
    <row r="83" spans="1:8" ht="16.5">
      <c r="A83" s="46" t="s">
        <v>115</v>
      </c>
      <c r="B83" s="28"/>
      <c r="C83" s="21"/>
      <c r="D83" s="110">
        <f>D72+D82</f>
        <v>118.4575000000001</v>
      </c>
      <c r="E83" s="110">
        <f>E72+E82</f>
        <v>695.2831231072078</v>
      </c>
      <c r="F83" s="110">
        <f>F72+F82</f>
        <v>1273.4828497880076</v>
      </c>
      <c r="G83" s="130">
        <f>G72+G82</f>
        <v>1656.6683002725622</v>
      </c>
      <c r="H83" s="138">
        <f>H72+H82</f>
        <v>3421.2999999999993</v>
      </c>
    </row>
    <row r="84" spans="1:8" ht="17.25" thickBot="1">
      <c r="A84" s="67" t="s">
        <v>72</v>
      </c>
      <c r="B84" s="29"/>
      <c r="C84" s="22"/>
      <c r="D84" s="111">
        <f>D83</f>
        <v>118.4575000000001</v>
      </c>
      <c r="E84" s="111">
        <f>E83+D84</f>
        <v>813.7406231072079</v>
      </c>
      <c r="F84" s="111">
        <f>F83+E84</f>
        <v>2087.2234728952153</v>
      </c>
      <c r="G84" s="131">
        <f>G83+F84</f>
        <v>3743.8917731677775</v>
      </c>
      <c r="H84" s="139">
        <f>G84</f>
        <v>3743.8917731677775</v>
      </c>
    </row>
    <row r="85" spans="1:8" ht="18" thickBot="1" thickTop="1">
      <c r="A85" s="42"/>
      <c r="B85" s="43"/>
      <c r="C85" s="41"/>
      <c r="D85" s="41"/>
      <c r="E85" s="41"/>
      <c r="F85" s="41"/>
      <c r="G85" s="42"/>
      <c r="H85" s="140"/>
    </row>
    <row r="86" ht="17.25" thickTop="1"/>
    <row r="87" spans="1:3" ht="16.5">
      <c r="A87" s="117" t="s">
        <v>230</v>
      </c>
      <c r="C87" s="190">
        <v>0.3</v>
      </c>
    </row>
    <row r="88" spans="1:3" ht="16.5">
      <c r="A88" s="117" t="s">
        <v>229</v>
      </c>
      <c r="C88" s="190">
        <v>0.3</v>
      </c>
    </row>
  </sheetData>
  <sheetProtection/>
  <printOptions/>
  <pageMargins left="1.6" right="0.75" top="1" bottom="1" header="0.512" footer="0.512"/>
  <pageSetup horizontalDpi="600" verticalDpi="600" orientation="landscape" paperSize="9" scale="67" r:id="rId3"/>
  <rowBreaks count="1" manualBreakCount="1">
    <brk id="44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3"/>
  <sheetViews>
    <sheetView showGridLines="0" zoomScalePageLayoutView="0" workbookViewId="0" topLeftCell="A15">
      <selection activeCell="B2" sqref="B2"/>
    </sheetView>
  </sheetViews>
  <sheetFormatPr defaultColWidth="9.00390625" defaultRowHeight="13.5"/>
  <cols>
    <col min="1" max="1" width="16.00390625" style="0" customWidth="1"/>
    <col min="2" max="2" width="28.125" style="0" customWidth="1"/>
  </cols>
  <sheetData>
    <row r="1" spans="1:9" ht="14.25">
      <c r="A1" s="2" t="s">
        <v>235</v>
      </c>
      <c r="B1" s="35"/>
      <c r="C1" s="35"/>
      <c r="D1" s="35"/>
      <c r="E1" s="35"/>
      <c r="F1" s="35"/>
      <c r="G1" s="35"/>
      <c r="H1" s="35"/>
      <c r="I1" s="35"/>
    </row>
    <row r="2" spans="1:9" ht="14.25" thickBot="1">
      <c r="A2" s="35"/>
      <c r="B2" s="35"/>
      <c r="C2" s="35"/>
      <c r="D2" s="35"/>
      <c r="E2" s="35"/>
      <c r="F2" s="103"/>
      <c r="G2" s="103"/>
      <c r="H2" s="103"/>
      <c r="I2" s="103"/>
    </row>
    <row r="3" spans="1:9" ht="15" thickBot="1" thickTop="1">
      <c r="A3" s="48" t="s">
        <v>98</v>
      </c>
      <c r="B3" s="39"/>
      <c r="C3" s="39"/>
      <c r="D3" s="49" t="s">
        <v>126</v>
      </c>
      <c r="E3" s="49" t="s">
        <v>127</v>
      </c>
      <c r="F3" s="49" t="s">
        <v>128</v>
      </c>
      <c r="G3" s="49" t="s">
        <v>129</v>
      </c>
      <c r="H3" s="49" t="s">
        <v>130</v>
      </c>
      <c r="I3" s="49" t="s">
        <v>131</v>
      </c>
    </row>
    <row r="4" spans="1:9" ht="14.25" thickTop="1">
      <c r="A4" s="47" t="s">
        <v>99</v>
      </c>
      <c r="B4" s="20"/>
      <c r="C4" s="20"/>
      <c r="D4" s="57">
        <v>0</v>
      </c>
      <c r="E4" s="100">
        <v>3302</v>
      </c>
      <c r="F4" s="185">
        <v>25953</v>
      </c>
      <c r="G4" s="185">
        <v>36000</v>
      </c>
      <c r="H4" s="185">
        <v>48000</v>
      </c>
      <c r="I4" s="185">
        <v>60000</v>
      </c>
    </row>
    <row r="5" spans="1:9" ht="13.5">
      <c r="A5" s="22"/>
      <c r="B5" s="21" t="s">
        <v>48</v>
      </c>
      <c r="C5" s="21"/>
      <c r="D5" s="21"/>
      <c r="E5" s="100">
        <v>3302</v>
      </c>
      <c r="F5" s="185">
        <v>25953</v>
      </c>
      <c r="G5" s="185">
        <v>36000</v>
      </c>
      <c r="H5" s="185">
        <v>48000</v>
      </c>
      <c r="I5" s="185">
        <v>60000</v>
      </c>
    </row>
    <row r="6" spans="1:9" ht="13.5">
      <c r="A6" s="40"/>
      <c r="B6" s="21" t="s">
        <v>49</v>
      </c>
      <c r="C6" s="21"/>
      <c r="D6" s="21"/>
      <c r="E6" s="100">
        <f>'PL-BS for year 1'!C6</f>
        <v>0</v>
      </c>
      <c r="F6" s="185"/>
      <c r="G6" s="185"/>
      <c r="H6" s="185"/>
      <c r="I6" s="185"/>
    </row>
    <row r="7" spans="1:9" ht="13.5">
      <c r="A7" s="40"/>
      <c r="B7" s="21" t="s">
        <v>50</v>
      </c>
      <c r="C7" s="21"/>
      <c r="D7" s="21"/>
      <c r="E7" s="100">
        <f>'PL-BS for year 1'!C7</f>
        <v>0</v>
      </c>
      <c r="F7" s="185"/>
      <c r="G7" s="185"/>
      <c r="H7" s="185"/>
      <c r="I7" s="185"/>
    </row>
    <row r="8" spans="1:9" ht="13.5">
      <c r="A8" s="20"/>
      <c r="B8" s="21" t="s">
        <v>51</v>
      </c>
      <c r="C8" s="21"/>
      <c r="D8" s="21"/>
      <c r="E8" s="100">
        <f>'PL-BS for year 1'!C8</f>
        <v>0</v>
      </c>
      <c r="F8" s="185"/>
      <c r="G8" s="185"/>
      <c r="H8" s="185"/>
      <c r="I8" s="185"/>
    </row>
    <row r="9" spans="1:9" ht="13.5">
      <c r="A9" s="44" t="s">
        <v>100</v>
      </c>
      <c r="B9" s="21"/>
      <c r="C9" s="21"/>
      <c r="D9" s="21"/>
      <c r="E9" s="100">
        <f>SUM(E10:E15)</f>
        <v>7223.76</v>
      </c>
      <c r="F9" s="100">
        <f>SUM(F10:F15)</f>
        <v>13053.64</v>
      </c>
      <c r="G9" s="100">
        <f>SUM(G10:G15)</f>
        <v>13834</v>
      </c>
      <c r="H9" s="100">
        <f>SUM(H10:H15)</f>
        <v>14968</v>
      </c>
      <c r="I9" s="100">
        <f>SUM(I10:I15)</f>
        <v>16098</v>
      </c>
    </row>
    <row r="10" spans="1:9" ht="13.5">
      <c r="A10" s="22"/>
      <c r="B10" s="21" t="s">
        <v>101</v>
      </c>
      <c r="C10" s="21"/>
      <c r="D10" s="21"/>
      <c r="E10" s="100">
        <v>941</v>
      </c>
      <c r="F10" s="185">
        <v>4389</v>
      </c>
      <c r="G10" s="185">
        <v>5000</v>
      </c>
      <c r="H10" s="185">
        <v>5500</v>
      </c>
      <c r="I10" s="185">
        <v>6000</v>
      </c>
    </row>
    <row r="11" spans="1:9" ht="13.5">
      <c r="A11" s="40"/>
      <c r="B11" s="21" t="s">
        <v>102</v>
      </c>
      <c r="C11" s="21"/>
      <c r="D11" s="21"/>
      <c r="E11" s="100">
        <v>4976</v>
      </c>
      <c r="F11" s="185">
        <v>6864</v>
      </c>
      <c r="G11" s="185">
        <v>7000</v>
      </c>
      <c r="H11" s="185">
        <v>7500</v>
      </c>
      <c r="I11" s="185">
        <v>8000</v>
      </c>
    </row>
    <row r="12" spans="1:9" ht="13.5">
      <c r="A12" s="40"/>
      <c r="B12" s="21" t="s">
        <v>103</v>
      </c>
      <c r="C12" s="59">
        <f>prerequisites!K18</f>
        <v>0.26</v>
      </c>
      <c r="D12" s="21"/>
      <c r="E12" s="100">
        <f>'PL-CF for 5 years'!E11*'PL-CF for 5 years'!$C$12</f>
        <v>1293.76</v>
      </c>
      <c r="F12" s="100">
        <f>'PL-CF for 5 years'!F11*'PL-CF for 5 years'!$C$12</f>
        <v>1784.64</v>
      </c>
      <c r="G12" s="100">
        <f>'PL-CF for 5 years'!G11*'PL-CF for 5 years'!$C$12</f>
        <v>1820</v>
      </c>
      <c r="H12" s="100">
        <f>'PL-CF for 5 years'!H11*'PL-CF for 5 years'!$C$12</f>
        <v>1950</v>
      </c>
      <c r="I12" s="100">
        <f>'PL-CF for 5 years'!I11*'PL-CF for 5 years'!$C$12</f>
        <v>2080</v>
      </c>
    </row>
    <row r="13" spans="1:9" ht="13.5">
      <c r="A13" s="40"/>
      <c r="B13" s="21" t="s">
        <v>55</v>
      </c>
      <c r="C13" s="21"/>
      <c r="D13" s="21"/>
      <c r="E13" s="100">
        <v>11</v>
      </c>
      <c r="F13" s="185">
        <v>12</v>
      </c>
      <c r="G13" s="185">
        <v>12</v>
      </c>
      <c r="H13" s="185">
        <v>12</v>
      </c>
      <c r="I13" s="185">
        <v>12</v>
      </c>
    </row>
    <row r="14" spans="1:9" ht="13.5">
      <c r="A14" s="40"/>
      <c r="B14" s="21" t="s">
        <v>104</v>
      </c>
      <c r="C14" s="21"/>
      <c r="D14" s="21"/>
      <c r="E14" s="100">
        <v>2</v>
      </c>
      <c r="F14" s="185">
        <v>4</v>
      </c>
      <c r="G14" s="185">
        <v>2</v>
      </c>
      <c r="H14" s="185">
        <v>4</v>
      </c>
      <c r="I14" s="185">
        <v>4</v>
      </c>
    </row>
    <row r="15" spans="1:9" ht="13.5">
      <c r="A15" s="20"/>
      <c r="B15" s="21" t="s">
        <v>105</v>
      </c>
      <c r="C15" s="21"/>
      <c r="D15" s="21"/>
      <c r="E15" s="100">
        <f>'PL-BS for year 1'!C15</f>
        <v>0</v>
      </c>
      <c r="F15" s="185">
        <v>0</v>
      </c>
      <c r="G15" s="185">
        <v>0</v>
      </c>
      <c r="H15" s="185">
        <v>2</v>
      </c>
      <c r="I15" s="185">
        <v>2</v>
      </c>
    </row>
    <row r="16" spans="1:9" ht="13.5">
      <c r="A16" s="46" t="s">
        <v>106</v>
      </c>
      <c r="B16" s="28"/>
      <c r="C16" s="28"/>
      <c r="D16" s="21"/>
      <c r="E16" s="100">
        <f>E4-E9</f>
        <v>-3921.76</v>
      </c>
      <c r="F16" s="100">
        <f>F4-F9</f>
        <v>12899.36</v>
      </c>
      <c r="G16" s="100">
        <f>G4-G9</f>
        <v>22166</v>
      </c>
      <c r="H16" s="100">
        <f>H4-H9</f>
        <v>33032</v>
      </c>
      <c r="I16" s="100">
        <f>I4-I9</f>
        <v>43902</v>
      </c>
    </row>
    <row r="17" spans="1:9" ht="13.5">
      <c r="A17" s="44" t="s">
        <v>107</v>
      </c>
      <c r="B17" s="21"/>
      <c r="C17" s="21"/>
      <c r="D17" s="21"/>
      <c r="E17" s="100">
        <f>SUM(E18:E23)</f>
        <v>3729.1</v>
      </c>
      <c r="F17" s="100">
        <f>SUM(F18:F23)</f>
        <v>477.4</v>
      </c>
      <c r="G17" s="100">
        <f>SUM(G18:G23)</f>
        <v>472.4</v>
      </c>
      <c r="H17" s="100">
        <f>SUM(H18:H23)</f>
        <v>557.4</v>
      </c>
      <c r="I17" s="100">
        <f>SUM(I18:I23)</f>
        <v>538.4</v>
      </c>
    </row>
    <row r="18" spans="1:9" ht="13.5">
      <c r="A18" s="22"/>
      <c r="B18" s="21" t="s">
        <v>102</v>
      </c>
      <c r="C18" s="21"/>
      <c r="D18" s="21"/>
      <c r="E18" s="100">
        <f>'PL-BS for year 1'!C18</f>
        <v>2085</v>
      </c>
      <c r="F18" s="185">
        <v>240</v>
      </c>
      <c r="G18" s="185">
        <v>240</v>
      </c>
      <c r="H18" s="185">
        <v>240</v>
      </c>
      <c r="I18" s="185">
        <v>240</v>
      </c>
    </row>
    <row r="19" spans="1:9" ht="13.5">
      <c r="A19" s="40"/>
      <c r="B19" s="33" t="s">
        <v>103</v>
      </c>
      <c r="C19" s="58">
        <f>prerequisites!K18</f>
        <v>0.26</v>
      </c>
      <c r="D19" s="21"/>
      <c r="E19" s="100">
        <f>E18*$C$19</f>
        <v>542.1</v>
      </c>
      <c r="F19" s="100">
        <f>F18*$C$19</f>
        <v>62.400000000000006</v>
      </c>
      <c r="G19" s="100">
        <f>G18*$C$19</f>
        <v>62.400000000000006</v>
      </c>
      <c r="H19" s="100">
        <f>H18*$C$19</f>
        <v>62.400000000000006</v>
      </c>
      <c r="I19" s="100">
        <f>I18*$C$19</f>
        <v>62.400000000000006</v>
      </c>
    </row>
    <row r="20" spans="1:9" ht="13.5">
      <c r="A20" s="40"/>
      <c r="B20" s="21" t="s">
        <v>105</v>
      </c>
      <c r="C20" s="21"/>
      <c r="D20" s="21"/>
      <c r="E20" s="100">
        <f>'PL-BS for year 1'!C20</f>
        <v>1071</v>
      </c>
      <c r="F20" s="185">
        <v>128</v>
      </c>
      <c r="G20" s="185">
        <v>110</v>
      </c>
      <c r="H20" s="185">
        <v>188</v>
      </c>
      <c r="I20" s="185">
        <v>162</v>
      </c>
    </row>
    <row r="21" spans="1:9" ht="13.5">
      <c r="A21" s="40"/>
      <c r="B21" s="21" t="s">
        <v>221</v>
      </c>
      <c r="C21" s="21"/>
      <c r="D21" s="21"/>
      <c r="E21" s="100"/>
      <c r="F21" s="100"/>
      <c r="G21" s="100"/>
      <c r="H21" s="100"/>
      <c r="I21" s="100"/>
    </row>
    <row r="22" spans="1:9" ht="13.5">
      <c r="A22" s="40"/>
      <c r="B22" s="21" t="s">
        <v>212</v>
      </c>
      <c r="C22" s="34">
        <f>prerequisites!K19</f>
        <v>0.03</v>
      </c>
      <c r="D22" s="21"/>
      <c r="E22" s="100">
        <f>'PL-BS for year 1'!C22</f>
        <v>0</v>
      </c>
      <c r="F22" s="100">
        <f>F107*$C$22</f>
        <v>0</v>
      </c>
      <c r="G22" s="100">
        <f>G107*$C$22</f>
        <v>0</v>
      </c>
      <c r="H22" s="100">
        <f>H107*$C$22</f>
        <v>0</v>
      </c>
      <c r="I22" s="100">
        <f>I107*$C$22</f>
        <v>0</v>
      </c>
    </row>
    <row r="23" spans="1:9" ht="13.5">
      <c r="A23" s="20"/>
      <c r="B23" s="21" t="s">
        <v>213</v>
      </c>
      <c r="C23" s="21"/>
      <c r="D23" s="21"/>
      <c r="E23" s="100">
        <f>'PL-BS for year 1'!C23</f>
        <v>31</v>
      </c>
      <c r="F23" s="185">
        <v>47</v>
      </c>
      <c r="G23" s="185">
        <v>60</v>
      </c>
      <c r="H23" s="185">
        <v>67</v>
      </c>
      <c r="I23" s="185">
        <v>74</v>
      </c>
    </row>
    <row r="24" spans="1:9" ht="13.5">
      <c r="A24" s="44" t="s">
        <v>63</v>
      </c>
      <c r="B24" s="21"/>
      <c r="C24" s="21"/>
      <c r="D24" s="21">
        <v>0</v>
      </c>
      <c r="E24" s="100">
        <f>E16-E17</f>
        <v>-7650.860000000001</v>
      </c>
      <c r="F24" s="100">
        <f>F16-F17</f>
        <v>12421.960000000001</v>
      </c>
      <c r="G24" s="100">
        <f>G16-G17</f>
        <v>21693.6</v>
      </c>
      <c r="H24" s="100">
        <f>H16-H17</f>
        <v>32474.6</v>
      </c>
      <c r="I24" s="100">
        <f>I16-I17</f>
        <v>43363.6</v>
      </c>
    </row>
    <row r="25" spans="1:9" ht="13.5">
      <c r="A25" s="44" t="s">
        <v>59</v>
      </c>
      <c r="B25" s="21"/>
      <c r="C25" s="21"/>
      <c r="D25" s="21"/>
      <c r="E25" s="100">
        <f>'PL-BS for year 1'!C25</f>
        <v>0</v>
      </c>
      <c r="F25" s="185">
        <v>0</v>
      </c>
      <c r="G25" s="185">
        <v>0</v>
      </c>
      <c r="H25" s="185">
        <v>0</v>
      </c>
      <c r="I25" s="185">
        <v>0</v>
      </c>
    </row>
    <row r="26" spans="1:9" ht="13.5">
      <c r="A26" s="44" t="s">
        <v>108</v>
      </c>
      <c r="B26" s="21"/>
      <c r="C26" s="21"/>
      <c r="D26" s="21"/>
      <c r="E26" s="100">
        <f>E27</f>
        <v>0</v>
      </c>
      <c r="F26" s="100">
        <f>F27</f>
        <v>48</v>
      </c>
      <c r="G26" s="100">
        <f>G27</f>
        <v>40</v>
      </c>
      <c r="H26" s="100">
        <f>H27</f>
        <v>32</v>
      </c>
      <c r="I26" s="100">
        <f>I27</f>
        <v>16</v>
      </c>
    </row>
    <row r="27" spans="1:9" ht="13.5">
      <c r="A27" s="22"/>
      <c r="B27" s="21" t="s">
        <v>109</v>
      </c>
      <c r="C27" s="34">
        <f>prerequisites!M14</f>
        <v>0.16</v>
      </c>
      <c r="D27" s="21"/>
      <c r="E27" s="100">
        <f>'PL-BS for year 1'!C27</f>
        <v>0</v>
      </c>
      <c r="F27" s="100">
        <f>E69*prerequisites!$M$14</f>
        <v>48</v>
      </c>
      <c r="G27" s="100">
        <f>F69*prerequisites!$M$14</f>
        <v>40</v>
      </c>
      <c r="H27" s="100">
        <f>G69*prerequisites!$M$14</f>
        <v>32</v>
      </c>
      <c r="I27" s="100">
        <f>H69*prerequisites!$M$14</f>
        <v>16</v>
      </c>
    </row>
    <row r="28" spans="1:9" ht="13.5">
      <c r="A28" s="44" t="s">
        <v>61</v>
      </c>
      <c r="B28" s="21"/>
      <c r="C28" s="21"/>
      <c r="D28" s="21"/>
      <c r="E28" s="100">
        <f>E25-E26</f>
        <v>0</v>
      </c>
      <c r="F28" s="100">
        <f>F25-F26</f>
        <v>-48</v>
      </c>
      <c r="G28" s="100">
        <f>G25-G26</f>
        <v>-40</v>
      </c>
      <c r="H28" s="100">
        <f>H25-H26</f>
        <v>-32</v>
      </c>
      <c r="I28" s="100">
        <f>I25-I26</f>
        <v>-16</v>
      </c>
    </row>
    <row r="29" spans="1:9" ht="13.5">
      <c r="A29" s="44" t="s">
        <v>110</v>
      </c>
      <c r="B29" s="21"/>
      <c r="C29" s="21"/>
      <c r="D29" s="21"/>
      <c r="E29" s="100">
        <f>E24+E25-E26</f>
        <v>-7650.860000000001</v>
      </c>
      <c r="F29" s="100">
        <f>F24+F25-F26</f>
        <v>12373.960000000001</v>
      </c>
      <c r="G29" s="100">
        <f>G24+G25-G26</f>
        <v>21653.6</v>
      </c>
      <c r="H29" s="100">
        <f>H24+H25-H26</f>
        <v>32442.6</v>
      </c>
      <c r="I29" s="100">
        <f>I24+I25-I26</f>
        <v>43347.6</v>
      </c>
    </row>
    <row r="30" spans="1:9" ht="13.5">
      <c r="A30" s="21" t="s">
        <v>76</v>
      </c>
      <c r="B30" s="21"/>
      <c r="C30" s="21"/>
      <c r="D30" s="21"/>
      <c r="E30" s="100">
        <f>'PL-BS for year 1'!C30</f>
        <v>0</v>
      </c>
      <c r="F30" s="185">
        <v>0</v>
      </c>
      <c r="G30" s="185">
        <v>0</v>
      </c>
      <c r="H30" s="185">
        <v>0</v>
      </c>
      <c r="I30" s="185">
        <v>0</v>
      </c>
    </row>
    <row r="31" spans="1:9" ht="13.5">
      <c r="A31" s="21" t="s">
        <v>77</v>
      </c>
      <c r="B31" s="21"/>
      <c r="C31" s="21"/>
      <c r="D31" s="21"/>
      <c r="E31" s="100">
        <f>'PL-BS for year 1'!C31</f>
        <v>0</v>
      </c>
      <c r="F31" s="185">
        <v>0</v>
      </c>
      <c r="G31" s="185">
        <v>0</v>
      </c>
      <c r="H31" s="185">
        <v>0</v>
      </c>
      <c r="I31" s="185">
        <v>0</v>
      </c>
    </row>
    <row r="32" spans="1:9" ht="13.5">
      <c r="A32" s="44" t="s">
        <v>62</v>
      </c>
      <c r="B32" s="21"/>
      <c r="C32" s="21"/>
      <c r="D32" s="21"/>
      <c r="E32" s="100">
        <f>E30-E31</f>
        <v>0</v>
      </c>
      <c r="F32" s="100">
        <f>F30-F31</f>
        <v>0</v>
      </c>
      <c r="G32" s="100">
        <f>G30-G31</f>
        <v>0</v>
      </c>
      <c r="H32" s="100">
        <f>H30-H31</f>
        <v>0</v>
      </c>
      <c r="I32" s="100">
        <f>I30-I31</f>
        <v>0</v>
      </c>
    </row>
    <row r="33" spans="1:9" ht="13.5">
      <c r="A33" s="44" t="s">
        <v>64</v>
      </c>
      <c r="B33" s="21"/>
      <c r="C33" s="21"/>
      <c r="D33" s="21"/>
      <c r="E33" s="100">
        <f>E29+E30-E31</f>
        <v>-7650.860000000001</v>
      </c>
      <c r="F33" s="100">
        <f>F29+F30-F31</f>
        <v>12373.960000000001</v>
      </c>
      <c r="G33" s="100">
        <f>G29+G30-G31</f>
        <v>21653.6</v>
      </c>
      <c r="H33" s="100">
        <f>H29+H30-H31</f>
        <v>32442.6</v>
      </c>
      <c r="I33" s="100">
        <f>I29+I30-I31</f>
        <v>43347.6</v>
      </c>
    </row>
    <row r="34" spans="1:9" ht="13.5">
      <c r="A34" s="45" t="s">
        <v>111</v>
      </c>
      <c r="B34" s="21" t="s">
        <v>66</v>
      </c>
      <c r="C34" s="34">
        <f>prerequisites!K20</f>
        <v>0.3</v>
      </c>
      <c r="D34" s="21"/>
      <c r="E34" s="100">
        <f>E33*$C$34</f>
        <v>-2295.2580000000003</v>
      </c>
      <c r="F34" s="100">
        <f>F33*$C$34</f>
        <v>3712.188</v>
      </c>
      <c r="G34" s="100">
        <f>G33*$C$34</f>
        <v>6496.079999999999</v>
      </c>
      <c r="H34" s="100">
        <f>H33*$C$34</f>
        <v>9732.779999999999</v>
      </c>
      <c r="I34" s="100">
        <f>I33*$C$34</f>
        <v>13004.279999999999</v>
      </c>
    </row>
    <row r="35" spans="1:9" ht="13.5">
      <c r="A35" s="40"/>
      <c r="B35" s="21" t="s">
        <v>67</v>
      </c>
      <c r="C35" s="34">
        <f>prerequisites!M18</f>
        <v>0</v>
      </c>
      <c r="D35" s="21"/>
      <c r="E35" s="100">
        <f>'PL-BS for year 1'!$C$35</f>
        <v>0</v>
      </c>
      <c r="F35" s="100">
        <f>'PL-BS for year 1'!$C$35</f>
        <v>0</v>
      </c>
      <c r="G35" s="100">
        <f>'PL-BS for year 1'!$C$35</f>
        <v>0</v>
      </c>
      <c r="H35" s="100">
        <f>'PL-BS for year 1'!$C$35</f>
        <v>0</v>
      </c>
      <c r="I35" s="100">
        <f>'PL-BS for year 1'!$C$35</f>
        <v>0</v>
      </c>
    </row>
    <row r="36" spans="1:9" ht="13.5">
      <c r="A36" s="44" t="s">
        <v>68</v>
      </c>
      <c r="B36" s="21"/>
      <c r="C36" s="21"/>
      <c r="D36" s="21">
        <v>0</v>
      </c>
      <c r="E36" s="100">
        <f>E33-E34-E35</f>
        <v>-5355.602000000001</v>
      </c>
      <c r="F36" s="100">
        <f>F33-F34-F35</f>
        <v>8661.772</v>
      </c>
      <c r="G36" s="100">
        <f>G33-G34-G35</f>
        <v>15157.52</v>
      </c>
      <c r="H36" s="100">
        <f>H33-H34-H35</f>
        <v>22709.82</v>
      </c>
      <c r="I36" s="100">
        <f>I33-I34-I35</f>
        <v>30343.32</v>
      </c>
    </row>
    <row r="37" spans="1:9" ht="13.5">
      <c r="A37" s="22"/>
      <c r="B37" s="21" t="s">
        <v>69</v>
      </c>
      <c r="C37" s="34">
        <f>prerequisites!M16</f>
        <v>0</v>
      </c>
      <c r="D37" s="21"/>
      <c r="E37" s="100">
        <f>E36*$C$37</f>
        <v>0</v>
      </c>
      <c r="F37" s="100">
        <f>F36*$C$37</f>
        <v>0</v>
      </c>
      <c r="G37" s="100">
        <f>G36*$C$37</f>
        <v>0</v>
      </c>
      <c r="H37" s="100">
        <f>H36*$C$37</f>
        <v>0</v>
      </c>
      <c r="I37" s="100">
        <f>I36*$C$37</f>
        <v>0</v>
      </c>
    </row>
    <row r="38" spans="1:9" ht="13.5">
      <c r="A38" s="44" t="s">
        <v>71</v>
      </c>
      <c r="B38" s="21"/>
      <c r="C38" s="21"/>
      <c r="D38" s="21"/>
      <c r="E38" s="100">
        <f>E36-E37</f>
        <v>-5355.602000000001</v>
      </c>
      <c r="F38" s="100">
        <f>F36-F37</f>
        <v>8661.772</v>
      </c>
      <c r="G38" s="100">
        <f>G36-G37</f>
        <v>15157.52</v>
      </c>
      <c r="H38" s="100">
        <f>H36-H37</f>
        <v>22709.82</v>
      </c>
      <c r="I38" s="100">
        <f>I36-I37</f>
        <v>30343.32</v>
      </c>
    </row>
    <row r="39" spans="1:9" ht="14.25" thickBot="1">
      <c r="A39" s="45" t="s">
        <v>72</v>
      </c>
      <c r="B39" s="22"/>
      <c r="C39" s="22"/>
      <c r="D39" s="22"/>
      <c r="E39" s="101">
        <f>E38</f>
        <v>-5355.602000000001</v>
      </c>
      <c r="F39" s="101">
        <f>F38+E39</f>
        <v>3306.17</v>
      </c>
      <c r="G39" s="101">
        <f>G38+F39-G49</f>
        <v>18463.690000000002</v>
      </c>
      <c r="H39" s="101">
        <f>H38+G39-H49</f>
        <v>41173.51</v>
      </c>
      <c r="I39" s="101">
        <f>I38+H39-I49</f>
        <v>71516.83</v>
      </c>
    </row>
    <row r="40" spans="1:9" ht="15" thickBot="1" thickTop="1">
      <c r="A40" s="42"/>
      <c r="B40" s="43"/>
      <c r="C40" s="43"/>
      <c r="D40" s="41"/>
      <c r="E40" s="102"/>
      <c r="F40" s="102"/>
      <c r="G40" s="102"/>
      <c r="H40" s="102"/>
      <c r="I40" s="102"/>
    </row>
    <row r="41" ht="14.25" thickTop="1"/>
    <row r="42" ht="13.5">
      <c r="A42" s="35" t="s">
        <v>233</v>
      </c>
    </row>
    <row r="43" ht="13.5">
      <c r="A43" s="35" t="s">
        <v>148</v>
      </c>
    </row>
    <row r="45" ht="14.25">
      <c r="A45" s="2" t="s">
        <v>97</v>
      </c>
    </row>
    <row r="46" ht="14.25" thickBot="1"/>
    <row r="47" spans="1:9" ht="15" thickBot="1" thickTop="1">
      <c r="A47" s="48" t="s">
        <v>89</v>
      </c>
      <c r="B47" s="39"/>
      <c r="C47" s="39"/>
      <c r="D47" s="49" t="s">
        <v>126</v>
      </c>
      <c r="E47" s="49" t="s">
        <v>127</v>
      </c>
      <c r="F47" s="49" t="s">
        <v>128</v>
      </c>
      <c r="G47" s="49" t="s">
        <v>129</v>
      </c>
      <c r="H47" s="49" t="s">
        <v>130</v>
      </c>
      <c r="I47" s="49" t="s">
        <v>131</v>
      </c>
    </row>
    <row r="48" spans="1:10" ht="14.25" thickTop="1">
      <c r="A48" s="20" t="s">
        <v>133</v>
      </c>
      <c r="B48" s="20"/>
      <c r="C48" s="20"/>
      <c r="D48" s="57">
        <f>prerequisites!E10</f>
        <v>4650</v>
      </c>
      <c r="E48" s="57"/>
      <c r="F48" s="57"/>
      <c r="G48" s="57"/>
      <c r="H48" s="57"/>
      <c r="I48" s="20"/>
      <c r="J48" s="35"/>
    </row>
    <row r="49" spans="1:10" ht="13.5">
      <c r="A49" s="21" t="s">
        <v>132</v>
      </c>
      <c r="B49" s="21"/>
      <c r="C49" s="21"/>
      <c r="D49" s="100">
        <v>0</v>
      </c>
      <c r="E49" s="146">
        <v>0</v>
      </c>
      <c r="F49" s="146">
        <v>0</v>
      </c>
      <c r="G49" s="185"/>
      <c r="H49" s="185"/>
      <c r="I49" s="185"/>
      <c r="J49" s="35"/>
    </row>
    <row r="50" spans="1:10" ht="13.5">
      <c r="A50" s="31" t="s">
        <v>92</v>
      </c>
      <c r="B50" s="28"/>
      <c r="C50" s="21"/>
      <c r="D50" s="100">
        <v>0</v>
      </c>
      <c r="E50" s="100">
        <f>E21</f>
        <v>0</v>
      </c>
      <c r="F50" s="100">
        <f>F21</f>
        <v>0</v>
      </c>
      <c r="G50" s="100">
        <f>G21</f>
        <v>0</v>
      </c>
      <c r="H50" s="100">
        <f>H21</f>
        <v>0</v>
      </c>
      <c r="I50" s="100">
        <f>I21</f>
        <v>0</v>
      </c>
      <c r="J50" s="35"/>
    </row>
    <row r="51" spans="1:10" ht="16.5">
      <c r="A51" s="21" t="s">
        <v>134</v>
      </c>
      <c r="B51" s="21"/>
      <c r="C51" s="21"/>
      <c r="D51" s="100">
        <v>0</v>
      </c>
      <c r="E51" s="100">
        <f>E36</f>
        <v>-5355.602000000001</v>
      </c>
      <c r="F51" s="100">
        <f>F36</f>
        <v>8661.772</v>
      </c>
      <c r="G51" s="100">
        <f>G36</f>
        <v>15157.52</v>
      </c>
      <c r="H51" s="100">
        <f>H36</f>
        <v>22709.82</v>
      </c>
      <c r="I51" s="100">
        <f>I36</f>
        <v>30343.32</v>
      </c>
      <c r="J51" s="35"/>
    </row>
    <row r="52" spans="1:10" ht="16.5">
      <c r="A52" s="31" t="s">
        <v>135</v>
      </c>
      <c r="B52" s="28"/>
      <c r="C52" s="21"/>
      <c r="D52" s="100">
        <v>0</v>
      </c>
      <c r="E52" s="100">
        <f>E27</f>
        <v>0</v>
      </c>
      <c r="F52" s="100">
        <f>F27</f>
        <v>48</v>
      </c>
      <c r="G52" s="100">
        <f>G27</f>
        <v>40</v>
      </c>
      <c r="H52" s="100">
        <f>H27</f>
        <v>32</v>
      </c>
      <c r="I52" s="100">
        <f>I27</f>
        <v>16</v>
      </c>
      <c r="J52" s="35"/>
    </row>
    <row r="53" spans="1:10" ht="16.5">
      <c r="A53" s="31" t="s">
        <v>95</v>
      </c>
      <c r="B53" s="28"/>
      <c r="C53" s="21"/>
      <c r="D53" s="100">
        <v>0</v>
      </c>
      <c r="E53" s="100">
        <f>E52*prerequisites!$K$20</f>
        <v>0</v>
      </c>
      <c r="F53" s="100">
        <f>F52*prerequisites!$K$20</f>
        <v>14.399999999999999</v>
      </c>
      <c r="G53" s="100">
        <f>G52*prerequisites!$K$20</f>
        <v>12</v>
      </c>
      <c r="H53" s="100">
        <f>H52*prerequisites!$K$20</f>
        <v>9.6</v>
      </c>
      <c r="I53" s="100">
        <f>I52*prerequisites!$K$20</f>
        <v>4.8</v>
      </c>
      <c r="J53" s="35"/>
    </row>
    <row r="54" spans="1:10" ht="16.5">
      <c r="A54" s="31" t="s">
        <v>136</v>
      </c>
      <c r="B54" s="28"/>
      <c r="C54" s="21"/>
      <c r="D54" s="100">
        <v>0</v>
      </c>
      <c r="E54" s="100">
        <f>('PL-BS for year 1'!H8+'PL-BS for year 1'!H9-'PL-BS for year 1'!H21)-('PL-BS for year 1'!G8+'PL-BS for year 1'!G9-'PL-BS for year 1'!G21)</f>
        <v>221.1</v>
      </c>
      <c r="F54" s="100">
        <f>E54*(prerequisites!D22/prerequisites!C22)</f>
        <v>1737.7977892186552</v>
      </c>
      <c r="G54" s="100">
        <f>F54*(prerequisites!E22/prerequisites!D22)</f>
        <v>2410.5390672319804</v>
      </c>
      <c r="H54" s="100">
        <f>G54*(prerequisites!F22/prerequisites!E22)</f>
        <v>3214.0520896426406</v>
      </c>
      <c r="I54" s="100">
        <f>H54*(prerequisites!G22/prerequisites!F22)</f>
        <v>4017.5651120533007</v>
      </c>
      <c r="J54" s="35"/>
    </row>
    <row r="55" spans="1:10" ht="17.25" thickBot="1">
      <c r="A55" s="68" t="s">
        <v>90</v>
      </c>
      <c r="B55" s="68"/>
      <c r="C55" s="68"/>
      <c r="D55" s="151">
        <f>-D48</f>
        <v>-4650</v>
      </c>
      <c r="E55" s="151">
        <f>E51+E50+E52-E53-E54-E49</f>
        <v>-5576.702000000001</v>
      </c>
      <c r="F55" s="151">
        <f>F51+F50+F52-F53-F54-F49</f>
        <v>6957.574210781346</v>
      </c>
      <c r="G55" s="151">
        <f>G51+G50+G52-G53-G54-G49</f>
        <v>12774.98093276802</v>
      </c>
      <c r="H55" s="151">
        <f>H51+H50+H52-H53-H54-H49</f>
        <v>19518.167910357362</v>
      </c>
      <c r="I55" s="151">
        <f>I51+I50+I52-I53-I54-I49</f>
        <v>26336.9548879467</v>
      </c>
      <c r="J55" s="35"/>
    </row>
    <row r="56" spans="1:10" ht="16.5">
      <c r="A56" s="66" t="s">
        <v>137</v>
      </c>
      <c r="B56" s="64"/>
      <c r="C56" s="20"/>
      <c r="D56" s="57"/>
      <c r="E56" s="57"/>
      <c r="F56" s="57"/>
      <c r="G56" s="57"/>
      <c r="H56" s="57"/>
      <c r="I56" s="20"/>
      <c r="J56" s="35"/>
    </row>
    <row r="57" spans="1:10" ht="16.5">
      <c r="A57" s="31"/>
      <c r="B57" s="28" t="s">
        <v>138</v>
      </c>
      <c r="C57" s="21"/>
      <c r="D57" s="146">
        <f>'PL-BS for year 1'!G22</f>
        <v>0</v>
      </c>
      <c r="E57" s="185">
        <v>0</v>
      </c>
      <c r="F57" s="185">
        <v>0</v>
      </c>
      <c r="G57" s="185">
        <v>0</v>
      </c>
      <c r="H57" s="185">
        <v>0</v>
      </c>
      <c r="I57" s="183">
        <v>0</v>
      </c>
      <c r="J57" s="35"/>
    </row>
    <row r="58" spans="1:10" ht="16.5">
      <c r="A58" s="31"/>
      <c r="B58" s="28" t="s">
        <v>139</v>
      </c>
      <c r="C58" s="21"/>
      <c r="D58" s="100">
        <f>'PL-BS for year 1'!G23</f>
        <v>0</v>
      </c>
      <c r="E58" s="100">
        <v>0</v>
      </c>
      <c r="F58" s="100">
        <v>0</v>
      </c>
      <c r="G58" s="100">
        <v>0</v>
      </c>
      <c r="H58" s="100">
        <v>0</v>
      </c>
      <c r="I58" s="21">
        <v>0</v>
      </c>
      <c r="J58" s="35"/>
    </row>
    <row r="59" spans="1:10" ht="16.5">
      <c r="A59" s="31" t="s">
        <v>140</v>
      </c>
      <c r="B59" s="28"/>
      <c r="C59" s="21"/>
      <c r="D59" s="100">
        <f>'PL-BS for year 1'!G26</f>
        <v>4650</v>
      </c>
      <c r="E59" s="100">
        <v>0</v>
      </c>
      <c r="F59" s="100">
        <v>0</v>
      </c>
      <c r="G59" s="100">
        <v>0</v>
      </c>
      <c r="H59" s="100">
        <v>0</v>
      </c>
      <c r="I59" s="21">
        <v>0</v>
      </c>
      <c r="J59" s="35"/>
    </row>
    <row r="60" spans="1:10" ht="16.5">
      <c r="A60" s="21" t="s">
        <v>141</v>
      </c>
      <c r="B60" s="21"/>
      <c r="C60" s="21"/>
      <c r="D60" s="100">
        <v>0</v>
      </c>
      <c r="E60" s="100">
        <f>-'PL-BS for year 1'!H79</f>
        <v>-300</v>
      </c>
      <c r="F60" s="100">
        <v>50</v>
      </c>
      <c r="G60" s="100">
        <v>50</v>
      </c>
      <c r="H60" s="100">
        <v>100</v>
      </c>
      <c r="I60" s="21">
        <v>100</v>
      </c>
      <c r="J60" s="35"/>
    </row>
    <row r="61" spans="1:10" ht="16.5">
      <c r="A61" s="31" t="s">
        <v>142</v>
      </c>
      <c r="B61" s="28"/>
      <c r="C61" s="21"/>
      <c r="D61" s="100">
        <v>0</v>
      </c>
      <c r="E61" s="100">
        <f>E37</f>
        <v>0</v>
      </c>
      <c r="F61" s="100">
        <f>F37</f>
        <v>0</v>
      </c>
      <c r="G61" s="100">
        <f>G37</f>
        <v>0</v>
      </c>
      <c r="H61" s="100">
        <f>H37</f>
        <v>0</v>
      </c>
      <c r="I61" s="100">
        <f>I37</f>
        <v>0</v>
      </c>
      <c r="J61" s="35"/>
    </row>
    <row r="62" spans="1:10" ht="16.5">
      <c r="A62" s="31" t="s">
        <v>143</v>
      </c>
      <c r="B62" s="28"/>
      <c r="C62" s="21"/>
      <c r="D62" s="100">
        <v>0</v>
      </c>
      <c r="E62" s="100">
        <f aca="true" t="shared" si="0" ref="E62:I63">E52</f>
        <v>0</v>
      </c>
      <c r="F62" s="100">
        <f t="shared" si="0"/>
        <v>48</v>
      </c>
      <c r="G62" s="100">
        <f t="shared" si="0"/>
        <v>40</v>
      </c>
      <c r="H62" s="100">
        <f t="shared" si="0"/>
        <v>32</v>
      </c>
      <c r="I62" s="100">
        <f t="shared" si="0"/>
        <v>16</v>
      </c>
      <c r="J62" s="35"/>
    </row>
    <row r="63" spans="1:10" ht="16.5">
      <c r="A63" s="31" t="s">
        <v>95</v>
      </c>
      <c r="B63" s="28"/>
      <c r="C63" s="21"/>
      <c r="D63" s="100">
        <v>0</v>
      </c>
      <c r="E63" s="100">
        <f t="shared" si="0"/>
        <v>0</v>
      </c>
      <c r="F63" s="100">
        <f t="shared" si="0"/>
        <v>14.399999999999999</v>
      </c>
      <c r="G63" s="100">
        <f t="shared" si="0"/>
        <v>12</v>
      </c>
      <c r="H63" s="100">
        <f t="shared" si="0"/>
        <v>9.6</v>
      </c>
      <c r="I63" s="100">
        <f t="shared" si="0"/>
        <v>4.8</v>
      </c>
      <c r="J63" s="35"/>
    </row>
    <row r="64" spans="1:10" ht="17.25" thickBot="1">
      <c r="A64" s="68" t="s">
        <v>94</v>
      </c>
      <c r="B64" s="68"/>
      <c r="C64" s="68"/>
      <c r="D64" s="151">
        <f>SUM(D56:D63)</f>
        <v>4650</v>
      </c>
      <c r="E64" s="151">
        <f>E57+E58+E59-E60-E61-E62+E63</f>
        <v>300</v>
      </c>
      <c r="F64" s="151">
        <f>F57+F58+F59-F60-F61-F62+F63</f>
        <v>-83.6</v>
      </c>
      <c r="G64" s="151">
        <f>G57+G58+G59-G60-G61-G62+G63</f>
        <v>-78</v>
      </c>
      <c r="H64" s="151">
        <f>H57+H58+H59-H60-H61-H62+H63</f>
        <v>-122.4</v>
      </c>
      <c r="I64" s="151">
        <f>I57+I58+I59-I60-I61-I62+I63</f>
        <v>-111.2</v>
      </c>
      <c r="J64" s="35"/>
    </row>
    <row r="65" spans="1:10" ht="16.5">
      <c r="A65" s="20" t="s">
        <v>144</v>
      </c>
      <c r="B65" s="20"/>
      <c r="C65" s="20"/>
      <c r="D65" s="57">
        <f aca="true" t="shared" si="1" ref="D65:I65">D55+D64</f>
        <v>0</v>
      </c>
      <c r="E65" s="57">
        <f t="shared" si="1"/>
        <v>-5276.702000000001</v>
      </c>
      <c r="F65" s="57">
        <f t="shared" si="1"/>
        <v>6873.974210781345</v>
      </c>
      <c r="G65" s="57">
        <f t="shared" si="1"/>
        <v>12696.98093276802</v>
      </c>
      <c r="H65" s="57">
        <f t="shared" si="1"/>
        <v>19395.76791035736</v>
      </c>
      <c r="I65" s="57">
        <f t="shared" si="1"/>
        <v>26225.7548879467</v>
      </c>
      <c r="J65" s="35"/>
    </row>
    <row r="66" spans="1:10" ht="16.5">
      <c r="A66" s="21" t="s">
        <v>147</v>
      </c>
      <c r="B66" s="21"/>
      <c r="C66" s="21"/>
      <c r="D66" s="100"/>
      <c r="E66" s="100">
        <f>E65/POWER(1+prerequisites!$M$15,1)</f>
        <v>-5276.702000000001</v>
      </c>
      <c r="F66" s="100">
        <f>F65/POWER(1+prerequisites!$M$15,2)</f>
        <v>6873.974210781345</v>
      </c>
      <c r="G66" s="100">
        <f>G65/POWER(1+prerequisites!$M$15,3)</f>
        <v>12696.98093276802</v>
      </c>
      <c r="H66" s="100">
        <f>H65/POWER(1+prerequisites!$M$15,4)</f>
        <v>19395.76791035736</v>
      </c>
      <c r="I66" s="100">
        <f>I65/POWER(1+prerequisites!$M$15,5)</f>
        <v>26225.7548879467</v>
      </c>
      <c r="J66" s="35"/>
    </row>
    <row r="67" spans="1:10" ht="16.5">
      <c r="A67" s="21" t="s">
        <v>145</v>
      </c>
      <c r="B67" s="21"/>
      <c r="C67" s="21"/>
      <c r="D67" s="100"/>
      <c r="E67" s="107" t="s">
        <v>222</v>
      </c>
      <c r="F67" s="107" t="s">
        <v>223</v>
      </c>
      <c r="G67" s="107" t="s">
        <v>224</v>
      </c>
      <c r="H67" s="107" t="s">
        <v>225</v>
      </c>
      <c r="I67" s="107" t="s">
        <v>226</v>
      </c>
      <c r="J67" s="35"/>
    </row>
    <row r="68" spans="1:10" ht="16.5">
      <c r="A68" s="31"/>
      <c r="B68" s="28"/>
      <c r="C68" s="21"/>
      <c r="D68" s="100"/>
      <c r="E68" s="100"/>
      <c r="F68" s="100"/>
      <c r="G68" s="100"/>
      <c r="H68" s="100"/>
      <c r="I68" s="21"/>
      <c r="J68" s="35"/>
    </row>
    <row r="69" spans="1:10" ht="17.25" thickBot="1">
      <c r="A69" s="71" t="s">
        <v>146</v>
      </c>
      <c r="B69" s="35"/>
      <c r="C69" s="37"/>
      <c r="D69" s="152">
        <f>D58+D57</f>
        <v>0</v>
      </c>
      <c r="E69" s="152">
        <f>D58-E60+E57</f>
        <v>300</v>
      </c>
      <c r="F69" s="152">
        <f>E69-F60+F57</f>
        <v>250</v>
      </c>
      <c r="G69" s="152">
        <f>F69-G60+G57</f>
        <v>200</v>
      </c>
      <c r="H69" s="152">
        <f>G69-H60+H57</f>
        <v>100</v>
      </c>
      <c r="I69" s="152">
        <f>H69-I60+I57</f>
        <v>0</v>
      </c>
      <c r="J69" s="35"/>
    </row>
    <row r="70" spans="1:10" ht="18" thickBot="1" thickTop="1">
      <c r="A70" s="42"/>
      <c r="B70" s="43"/>
      <c r="C70" s="41"/>
      <c r="D70" s="102"/>
      <c r="E70" s="102"/>
      <c r="F70" s="102"/>
      <c r="G70" s="102"/>
      <c r="H70" s="102"/>
      <c r="I70" s="41"/>
      <c r="J70" s="35"/>
    </row>
    <row r="71" spans="1:10" ht="17.25" thickTop="1">
      <c r="A71" s="35"/>
      <c r="B71" s="35"/>
      <c r="C71" s="35"/>
      <c r="D71" s="103"/>
      <c r="E71" s="103"/>
      <c r="F71" s="103"/>
      <c r="G71" s="103"/>
      <c r="H71" s="103"/>
      <c r="I71" s="35"/>
      <c r="J71" s="35"/>
    </row>
    <row r="72" spans="1:10" ht="16.5">
      <c r="A72" s="35" t="s">
        <v>149</v>
      </c>
      <c r="B72" s="35"/>
      <c r="C72" s="35"/>
      <c r="D72" s="103">
        <f>D55</f>
        <v>-4650</v>
      </c>
      <c r="E72" s="103">
        <f>E55/(1+prerequisites!$M$15)</f>
        <v>-5576.702000000001</v>
      </c>
      <c r="F72" s="103">
        <f>F55/(1+prerequisites!$M$15)^2</f>
        <v>6957.574210781346</v>
      </c>
      <c r="G72" s="103">
        <f>G55/(1+prerequisites!$M$15)^3</f>
        <v>12774.98093276802</v>
      </c>
      <c r="H72" s="103">
        <f>H55/(1+prerequisites!$M$15)^4</f>
        <v>19518.167910357362</v>
      </c>
      <c r="I72" s="103">
        <f>I55/(1+prerequisites!$M$15)^5</f>
        <v>26336.9548879467</v>
      </c>
      <c r="J72" s="35"/>
    </row>
    <row r="73" spans="1:10" ht="16.5">
      <c r="A73" s="35" t="s">
        <v>150</v>
      </c>
      <c r="B73" s="35"/>
      <c r="C73" s="35"/>
      <c r="D73" s="170">
        <f>SUM(D72:I72)</f>
        <v>55360.97594185342</v>
      </c>
      <c r="E73" s="103"/>
      <c r="F73" s="103"/>
      <c r="G73" s="103"/>
      <c r="H73" s="103"/>
      <c r="I73" s="35"/>
      <c r="J73" s="35"/>
    </row>
    <row r="74" spans="1:10" ht="16.5">
      <c r="A74" s="35" t="s">
        <v>151</v>
      </c>
      <c r="B74" s="35"/>
      <c r="C74" s="35"/>
      <c r="D74" s="69">
        <f>IRR(D55:I55)</f>
        <v>0.7874657154428266</v>
      </c>
      <c r="E74" s="103"/>
      <c r="F74" s="103"/>
      <c r="G74" s="103"/>
      <c r="H74" s="103"/>
      <c r="I74" s="35"/>
      <c r="J74" s="35"/>
    </row>
    <row r="75" spans="1:10" ht="16.5">
      <c r="A75" s="35" t="s">
        <v>152</v>
      </c>
      <c r="B75" s="35"/>
      <c r="C75" s="35"/>
      <c r="D75" s="103">
        <f>D73+((I107+I108+I54)/(1+prerequisites!M15)^5)</f>
        <v>59388.54105390672</v>
      </c>
      <c r="E75" s="103"/>
      <c r="F75" s="103"/>
      <c r="G75" s="103"/>
      <c r="H75" s="103"/>
      <c r="I75" s="35"/>
      <c r="J75" s="35"/>
    </row>
    <row r="76" spans="1:10" ht="16.5">
      <c r="A76" s="35" t="s">
        <v>232</v>
      </c>
      <c r="B76" s="35"/>
      <c r="C76" s="35"/>
      <c r="D76" s="103"/>
      <c r="E76" s="103"/>
      <c r="F76" s="103"/>
      <c r="G76" s="103"/>
      <c r="H76" s="103"/>
      <c r="I76" s="35"/>
      <c r="J76" s="35"/>
    </row>
    <row r="77" spans="1:10" ht="16.5">
      <c r="A77" s="35" t="s">
        <v>153</v>
      </c>
      <c r="B77" s="35"/>
      <c r="C77" s="35"/>
      <c r="D77" s="69" t="e">
        <f>(I55/E55)^(1/4)-1</f>
        <v>#NUM!</v>
      </c>
      <c r="E77" s="103"/>
      <c r="F77" s="103"/>
      <c r="G77" s="103"/>
      <c r="H77" s="103"/>
      <c r="I77" s="35"/>
      <c r="J77" s="35"/>
    </row>
    <row r="78" spans="1:10" ht="16.5">
      <c r="A78" s="35"/>
      <c r="B78" s="35"/>
      <c r="C78" s="35"/>
      <c r="E78" s="103"/>
      <c r="F78" s="103"/>
      <c r="G78" s="103"/>
      <c r="H78" s="103"/>
      <c r="I78" s="35"/>
      <c r="J78" s="35"/>
    </row>
    <row r="79" spans="1:10" ht="16.5">
      <c r="A79" s="2" t="s">
        <v>97</v>
      </c>
      <c r="B79" s="35"/>
      <c r="C79" s="35"/>
      <c r="E79" s="103"/>
      <c r="F79" s="103"/>
      <c r="G79" s="103"/>
      <c r="H79" s="103"/>
      <c r="I79" s="35"/>
      <c r="J79" s="35"/>
    </row>
    <row r="80" spans="2:10" ht="17.25" thickBot="1">
      <c r="B80" s="35"/>
      <c r="C80" s="35"/>
      <c r="D80" s="103"/>
      <c r="E80" s="103"/>
      <c r="F80" s="103"/>
      <c r="G80" s="103"/>
      <c r="H80" s="103"/>
      <c r="I80" s="35"/>
      <c r="J80" s="35"/>
    </row>
    <row r="81" spans="1:10" ht="28.5" customHeight="1" thickBot="1" thickTop="1">
      <c r="A81" s="360" t="s">
        <v>155</v>
      </c>
      <c r="B81" s="361"/>
      <c r="C81" s="162"/>
      <c r="D81" s="153" t="s">
        <v>126</v>
      </c>
      <c r="E81" s="153" t="s">
        <v>127</v>
      </c>
      <c r="F81" s="153" t="s">
        <v>128</v>
      </c>
      <c r="G81" s="153" t="s">
        <v>129</v>
      </c>
      <c r="H81" s="153" t="s">
        <v>130</v>
      </c>
      <c r="I81" s="49" t="s">
        <v>131</v>
      </c>
      <c r="J81" s="35"/>
    </row>
    <row r="82" spans="1:10" ht="17.25" thickTop="1">
      <c r="A82" s="30" t="s">
        <v>93</v>
      </c>
      <c r="B82" s="164"/>
      <c r="C82" s="27"/>
      <c r="D82" s="57">
        <f>prerequisites!E10*prerequisites!F17</f>
        <v>0</v>
      </c>
      <c r="E82" s="57">
        <v>0</v>
      </c>
      <c r="F82" s="57">
        <v>0</v>
      </c>
      <c r="G82" s="57">
        <v>0</v>
      </c>
      <c r="H82" s="57">
        <v>0</v>
      </c>
      <c r="I82" s="20">
        <v>0</v>
      </c>
      <c r="J82" s="35"/>
    </row>
    <row r="83" spans="1:10" ht="16.5">
      <c r="A83" s="31" t="s">
        <v>70</v>
      </c>
      <c r="B83" s="165"/>
      <c r="C83" s="28"/>
      <c r="D83" s="161">
        <v>0</v>
      </c>
      <c r="E83" s="100">
        <f>E37*($D$87/($D$97+$D$87))</f>
        <v>0</v>
      </c>
      <c r="F83" s="100">
        <f>F37*($D$87/($D$97+$D$87))</f>
        <v>0</v>
      </c>
      <c r="G83" s="100">
        <f>G37*($D$87/($D$97+$D$87))</f>
        <v>0</v>
      </c>
      <c r="H83" s="100">
        <f>H37*($D$87/($D$97+$D$87))</f>
        <v>0</v>
      </c>
      <c r="I83" s="100">
        <f>I37*($D$87/($D$97+$D$87))</f>
        <v>0</v>
      </c>
      <c r="J83" s="35"/>
    </row>
    <row r="84" spans="1:10" ht="17.25" thickBot="1">
      <c r="A84" s="65" t="s">
        <v>154</v>
      </c>
      <c r="B84" s="166"/>
      <c r="C84" s="29"/>
      <c r="D84" s="101">
        <f>-D82</f>
        <v>0</v>
      </c>
      <c r="E84" s="101">
        <f>E83-E82</f>
        <v>0</v>
      </c>
      <c r="F84" s="101">
        <f>F83-F82</f>
        <v>0</v>
      </c>
      <c r="G84" s="101">
        <f>G83-G82</f>
        <v>0</v>
      </c>
      <c r="H84" s="101">
        <f>H83-H82</f>
        <v>0</v>
      </c>
      <c r="I84" s="101">
        <f>I83-I82</f>
        <v>0</v>
      </c>
      <c r="J84" s="35"/>
    </row>
    <row r="85" spans="1:10" ht="18" thickBot="1" thickTop="1">
      <c r="A85" s="42"/>
      <c r="B85" s="53"/>
      <c r="C85" s="43"/>
      <c r="D85" s="102"/>
      <c r="E85" s="102"/>
      <c r="F85" s="102"/>
      <c r="G85" s="102"/>
      <c r="H85" s="102"/>
      <c r="I85" s="41"/>
      <c r="J85" s="35"/>
    </row>
    <row r="86" spans="1:10" ht="17.25" thickTop="1">
      <c r="A86" s="35" t="s">
        <v>156</v>
      </c>
      <c r="B86" s="35"/>
      <c r="C86" s="35"/>
      <c r="D86" s="69" t="e">
        <f>IRR(D84:I84)</f>
        <v>#NUM!</v>
      </c>
      <c r="E86" s="103"/>
      <c r="F86" s="103"/>
      <c r="G86" s="103"/>
      <c r="H86" s="103"/>
      <c r="I86" s="35"/>
      <c r="J86" s="35"/>
    </row>
    <row r="87" spans="1:10" ht="16.5">
      <c r="A87" s="35" t="s">
        <v>157</v>
      </c>
      <c r="B87" s="35"/>
      <c r="C87" s="35"/>
      <c r="D87" s="69">
        <f>prerequisites!F17</f>
        <v>0</v>
      </c>
      <c r="E87" s="103"/>
      <c r="F87" s="103"/>
      <c r="G87" s="103"/>
      <c r="H87" s="103"/>
      <c r="I87" s="35"/>
      <c r="J87" s="35"/>
    </row>
    <row r="88" spans="1:10" ht="16.5">
      <c r="A88" s="35" t="s">
        <v>158</v>
      </c>
      <c r="B88" s="35"/>
      <c r="C88" s="35"/>
      <c r="D88" s="103">
        <f>D84+E84/(1+D89)+F84/(1+D89)^2+G84/(1+D89)^3+H84/(1+D89)^4+I84/(1+D89)^5</f>
        <v>0</v>
      </c>
      <c r="E88" s="103"/>
      <c r="F88" s="103"/>
      <c r="G88" s="103"/>
      <c r="H88" s="103"/>
      <c r="I88" s="35"/>
      <c r="J88" s="35"/>
    </row>
    <row r="89" spans="1:10" ht="16.5">
      <c r="A89" s="35" t="s">
        <v>159</v>
      </c>
      <c r="B89" s="35"/>
      <c r="C89" s="35"/>
      <c r="D89" s="191">
        <f>prerequisites!M15</f>
        <v>0</v>
      </c>
      <c r="E89" s="103"/>
      <c r="F89" s="103"/>
      <c r="G89" s="103"/>
      <c r="H89" s="103"/>
      <c r="I89" s="35"/>
      <c r="J89" s="35"/>
    </row>
    <row r="90" spans="1:10" ht="17.25" thickBot="1">
      <c r="A90" s="35"/>
      <c r="B90" s="35"/>
      <c r="C90" s="35"/>
      <c r="D90" s="103"/>
      <c r="E90" s="103"/>
      <c r="F90" s="103"/>
      <c r="G90" s="103"/>
      <c r="H90" s="103"/>
      <c r="I90" s="35"/>
      <c r="J90" s="35"/>
    </row>
    <row r="91" spans="1:10" ht="28.5" customHeight="1" thickBot="1" thickTop="1">
      <c r="A91" s="360" t="s">
        <v>160</v>
      </c>
      <c r="B91" s="361"/>
      <c r="C91" s="162"/>
      <c r="D91" s="153" t="s">
        <v>126</v>
      </c>
      <c r="E91" s="153" t="s">
        <v>127</v>
      </c>
      <c r="F91" s="153" t="s">
        <v>128</v>
      </c>
      <c r="G91" s="153" t="s">
        <v>129</v>
      </c>
      <c r="H91" s="153" t="s">
        <v>130</v>
      </c>
      <c r="I91" s="49" t="s">
        <v>131</v>
      </c>
      <c r="J91" s="35"/>
    </row>
    <row r="92" spans="1:10" ht="17.25" thickTop="1">
      <c r="A92" s="30" t="s">
        <v>93</v>
      </c>
      <c r="B92" s="164"/>
      <c r="C92" s="27"/>
      <c r="D92" s="57">
        <f>prerequisites!E10*prerequisites!E17</f>
        <v>4650</v>
      </c>
      <c r="E92" s="57">
        <v>0</v>
      </c>
      <c r="F92" s="57">
        <v>0</v>
      </c>
      <c r="G92" s="57">
        <v>0</v>
      </c>
      <c r="H92" s="57">
        <v>0</v>
      </c>
      <c r="I92" s="20">
        <v>0</v>
      </c>
      <c r="J92" s="35"/>
    </row>
    <row r="93" spans="1:10" ht="16.5">
      <c r="A93" s="31" t="s">
        <v>70</v>
      </c>
      <c r="B93" s="165"/>
      <c r="C93" s="28"/>
      <c r="D93" s="100">
        <v>0</v>
      </c>
      <c r="E93" s="100">
        <f>E37*($D$97/($D$97+$D$87))</f>
        <v>0</v>
      </c>
      <c r="F93" s="100">
        <f>F37*($D$97/($D$97+$D$87))</f>
        <v>0</v>
      </c>
      <c r="G93" s="100">
        <f>G37*($D$97/($D$97+$D$87))</f>
        <v>0</v>
      </c>
      <c r="H93" s="100">
        <f>H37*($D$97/($D$97+$D$87))</f>
        <v>0</v>
      </c>
      <c r="I93" s="100">
        <f>I37*($D$97/($D$97+$D$87))</f>
        <v>0</v>
      </c>
      <c r="J93" s="35"/>
    </row>
    <row r="94" spans="1:10" ht="17.25" thickBot="1">
      <c r="A94" s="65" t="s">
        <v>154</v>
      </c>
      <c r="B94" s="166"/>
      <c r="C94" s="29"/>
      <c r="D94" s="101">
        <f>-D92</f>
        <v>-4650</v>
      </c>
      <c r="E94" s="101">
        <f>E93+E92</f>
        <v>0</v>
      </c>
      <c r="F94" s="101">
        <f>F93+F92</f>
        <v>0</v>
      </c>
      <c r="G94" s="101">
        <f>G93+G92</f>
        <v>0</v>
      </c>
      <c r="H94" s="101">
        <f>H93+H92</f>
        <v>0</v>
      </c>
      <c r="I94" s="101">
        <f>I93+I92</f>
        <v>0</v>
      </c>
      <c r="J94" s="35"/>
    </row>
    <row r="95" spans="1:10" ht="18" thickBot="1" thickTop="1">
      <c r="A95" s="42"/>
      <c r="B95" s="53"/>
      <c r="C95" s="43"/>
      <c r="D95" s="102"/>
      <c r="E95" s="102"/>
      <c r="F95" s="102"/>
      <c r="G95" s="102"/>
      <c r="H95" s="102"/>
      <c r="I95" s="41"/>
      <c r="J95" s="35"/>
    </row>
    <row r="96" spans="1:10" ht="17.25" thickTop="1">
      <c r="A96" s="35" t="s">
        <v>156</v>
      </c>
      <c r="B96" s="35"/>
      <c r="C96" s="35"/>
      <c r="D96" s="69" t="e">
        <f>IRR(D94:I94)</f>
        <v>#NUM!</v>
      </c>
      <c r="E96" s="103"/>
      <c r="F96" s="103"/>
      <c r="G96" s="103"/>
      <c r="H96" s="103"/>
      <c r="I96" s="35"/>
      <c r="J96" s="35"/>
    </row>
    <row r="97" spans="1:10" ht="16.5">
      <c r="A97" s="35" t="s">
        <v>157</v>
      </c>
      <c r="B97" s="35"/>
      <c r="C97" s="35"/>
      <c r="D97" s="69">
        <f>prerequisites!E17</f>
        <v>1</v>
      </c>
      <c r="E97" s="103"/>
      <c r="F97" s="103"/>
      <c r="G97" s="103"/>
      <c r="H97" s="103"/>
      <c r="I97" s="35"/>
      <c r="J97" s="35"/>
    </row>
    <row r="98" spans="1:10" ht="16.5">
      <c r="A98" s="35" t="s">
        <v>158</v>
      </c>
      <c r="B98" s="35"/>
      <c r="C98" s="35"/>
      <c r="D98" s="103">
        <f>D94+E94/(1+D99)+F94/(1+D99)^2+G94/(1+D99)^3+H94/(1+D99)^4+I94/(1+D99)^5</f>
        <v>-4650</v>
      </c>
      <c r="E98" s="103"/>
      <c r="F98" s="103"/>
      <c r="G98" s="103"/>
      <c r="H98" s="103"/>
      <c r="I98" s="35"/>
      <c r="J98" s="35"/>
    </row>
    <row r="99" spans="1:10" ht="16.5">
      <c r="A99" s="35" t="s">
        <v>159</v>
      </c>
      <c r="B99" s="35"/>
      <c r="C99" s="35"/>
      <c r="D99" s="191">
        <f>prerequisites!M15</f>
        <v>0</v>
      </c>
      <c r="E99" s="103"/>
      <c r="F99" s="103"/>
      <c r="G99" s="103"/>
      <c r="H99" s="103"/>
      <c r="I99" s="35"/>
      <c r="J99" s="35"/>
    </row>
    <row r="100" spans="1:10" ht="16.5">
      <c r="A100" s="35"/>
      <c r="B100" s="35"/>
      <c r="C100" s="35"/>
      <c r="D100" s="103"/>
      <c r="E100" s="103"/>
      <c r="F100" s="103"/>
      <c r="G100" s="103"/>
      <c r="H100" s="103"/>
      <c r="I100" s="35"/>
      <c r="J100" s="35"/>
    </row>
    <row r="101" spans="1:10" ht="16.5">
      <c r="A101" s="35"/>
      <c r="B101" s="35"/>
      <c r="C101" s="35"/>
      <c r="D101" s="103"/>
      <c r="E101" s="103"/>
      <c r="F101" s="103"/>
      <c r="G101" s="103"/>
      <c r="H101" s="103"/>
      <c r="I101" s="35"/>
      <c r="J101" s="35"/>
    </row>
    <row r="102" spans="1:10" ht="16.5">
      <c r="A102" s="2" t="s">
        <v>97</v>
      </c>
      <c r="B102" s="35"/>
      <c r="C102" s="35"/>
      <c r="D102" s="103"/>
      <c r="E102" s="103"/>
      <c r="F102" s="103"/>
      <c r="G102" s="103"/>
      <c r="H102" s="103"/>
      <c r="I102" s="35"/>
      <c r="J102" s="35"/>
    </row>
    <row r="103" spans="1:10" ht="17.25" thickBot="1">
      <c r="A103" s="35"/>
      <c r="B103" s="35"/>
      <c r="C103" s="35"/>
      <c r="D103" s="103"/>
      <c r="E103" s="103"/>
      <c r="F103" s="103"/>
      <c r="G103" s="103"/>
      <c r="H103" s="103"/>
      <c r="I103" s="35"/>
      <c r="J103" s="35"/>
    </row>
    <row r="104" spans="1:10" ht="18" thickBot="1" thickTop="1">
      <c r="A104" s="163" t="s">
        <v>34</v>
      </c>
      <c r="B104" s="162"/>
      <c r="C104" s="39"/>
      <c r="D104" s="153" t="s">
        <v>126</v>
      </c>
      <c r="E104" s="153" t="s">
        <v>127</v>
      </c>
      <c r="F104" s="153" t="s">
        <v>128</v>
      </c>
      <c r="G104" s="153" t="s">
        <v>129</v>
      </c>
      <c r="H104" s="153" t="s">
        <v>130</v>
      </c>
      <c r="I104" s="49" t="s">
        <v>131</v>
      </c>
      <c r="J104" s="35"/>
    </row>
    <row r="105" spans="1:10" ht="17.25" thickTop="1">
      <c r="A105" s="30" t="s">
        <v>161</v>
      </c>
      <c r="B105" s="55"/>
      <c r="C105" s="62"/>
      <c r="D105" s="70"/>
      <c r="E105" s="70"/>
      <c r="F105" s="70"/>
      <c r="G105" s="70"/>
      <c r="H105" s="70"/>
      <c r="I105" s="70"/>
      <c r="J105" s="35"/>
    </row>
    <row r="106" spans="1:10" ht="16.5">
      <c r="A106" s="31"/>
      <c r="B106" s="28" t="s">
        <v>162</v>
      </c>
      <c r="C106" s="21"/>
      <c r="D106" s="100">
        <f>'PL-BS for year 1'!G7</f>
        <v>0</v>
      </c>
      <c r="E106" s="100">
        <f>'PL-BS for year 1'!H11</f>
        <v>3642.399999999999</v>
      </c>
      <c r="F106" s="100">
        <f>E106+F65</f>
        <v>10516.374210781345</v>
      </c>
      <c r="G106" s="100">
        <f>F106+G65</f>
        <v>23213.355143549365</v>
      </c>
      <c r="H106" s="100">
        <f>G106+H65</f>
        <v>42609.123053906726</v>
      </c>
      <c r="I106" s="100">
        <f>H106+I65</f>
        <v>68834.87794185342</v>
      </c>
      <c r="J106" s="35"/>
    </row>
    <row r="107" spans="1:10" ht="16.5">
      <c r="A107" s="31"/>
      <c r="B107" s="28" t="s">
        <v>163</v>
      </c>
      <c r="C107" s="21"/>
      <c r="D107" s="100">
        <f>'PL-BS for year 1'!G14</f>
        <v>0</v>
      </c>
      <c r="E107" s="100">
        <f>D107-E21+E49</f>
        <v>0</v>
      </c>
      <c r="F107" s="100">
        <f>E107-F21+F49</f>
        <v>0</v>
      </c>
      <c r="G107" s="100">
        <f>F107-G21+G49</f>
        <v>0</v>
      </c>
      <c r="H107" s="100">
        <f>G107-H21+H49</f>
        <v>0</v>
      </c>
      <c r="I107" s="100">
        <f>H107-I21+I49</f>
        <v>0</v>
      </c>
      <c r="J107" s="35"/>
    </row>
    <row r="108" spans="1:10" ht="16.5">
      <c r="A108" s="31"/>
      <c r="B108" s="28" t="s">
        <v>164</v>
      </c>
      <c r="C108" s="21"/>
      <c r="D108" s="100">
        <f>'PL-BS for year 1'!G13</f>
        <v>10</v>
      </c>
      <c r="E108" s="100">
        <f>'PL-BS for year 1'!G13</f>
        <v>10</v>
      </c>
      <c r="F108" s="100">
        <f>E108</f>
        <v>10</v>
      </c>
      <c r="G108" s="100">
        <f>E108</f>
        <v>10</v>
      </c>
      <c r="H108" s="100">
        <f>E108</f>
        <v>10</v>
      </c>
      <c r="I108" s="100">
        <f>E108</f>
        <v>10</v>
      </c>
      <c r="J108" s="35"/>
    </row>
    <row r="109" spans="1:10" ht="17.25" thickBot="1">
      <c r="A109" s="155" t="s">
        <v>86</v>
      </c>
      <c r="B109" s="156"/>
      <c r="C109" s="68"/>
      <c r="D109" s="151">
        <f aca="true" t="shared" si="2" ref="D109:I109">SUM(D106:D108)</f>
        <v>10</v>
      </c>
      <c r="E109" s="151">
        <f t="shared" si="2"/>
        <v>3652.399999999999</v>
      </c>
      <c r="F109" s="151">
        <f t="shared" si="2"/>
        <v>10526.374210781345</v>
      </c>
      <c r="G109" s="151">
        <f t="shared" si="2"/>
        <v>23223.355143549365</v>
      </c>
      <c r="H109" s="151">
        <f t="shared" si="2"/>
        <v>42619.123053906726</v>
      </c>
      <c r="I109" s="151">
        <f t="shared" si="2"/>
        <v>68844.87794185342</v>
      </c>
      <c r="J109" s="35"/>
    </row>
    <row r="110" spans="1:10" ht="16.5">
      <c r="A110" s="66" t="s">
        <v>137</v>
      </c>
      <c r="B110" s="64"/>
      <c r="C110" s="20"/>
      <c r="D110" s="57"/>
      <c r="E110" s="57"/>
      <c r="F110" s="57"/>
      <c r="G110" s="57"/>
      <c r="H110" s="57"/>
      <c r="I110" s="20"/>
      <c r="J110" s="35"/>
    </row>
    <row r="111" spans="1:10" ht="16.5">
      <c r="A111" s="31"/>
      <c r="B111" s="28" t="s">
        <v>165</v>
      </c>
      <c r="C111" s="21"/>
      <c r="D111" s="100">
        <f>'PL-BS for year 1'!G23</f>
        <v>0</v>
      </c>
      <c r="E111" s="100">
        <f>D58-E62</f>
        <v>0</v>
      </c>
      <c r="F111" s="100">
        <f>E111-F60</f>
        <v>-50</v>
      </c>
      <c r="G111" s="100">
        <f>F111-G60</f>
        <v>-100</v>
      </c>
      <c r="H111" s="100">
        <f>G111-H60</f>
        <v>-200</v>
      </c>
      <c r="I111" s="100">
        <f>H111-I60</f>
        <v>-300</v>
      </c>
      <c r="J111" s="35"/>
    </row>
    <row r="112" spans="1:10" ht="16.5">
      <c r="A112" s="31" t="s">
        <v>41</v>
      </c>
      <c r="B112" s="28"/>
      <c r="C112" s="21"/>
      <c r="D112" s="100"/>
      <c r="E112" s="100"/>
      <c r="F112" s="100"/>
      <c r="G112" s="100"/>
      <c r="H112" s="100"/>
      <c r="I112" s="21"/>
      <c r="J112" s="35"/>
    </row>
    <row r="113" spans="1:10" ht="16.5">
      <c r="A113" s="31"/>
      <c r="B113" s="28" t="s">
        <v>166</v>
      </c>
      <c r="C113" s="21"/>
      <c r="D113" s="100">
        <f>'PL-BS for year 1'!G26</f>
        <v>4650</v>
      </c>
      <c r="E113" s="100">
        <f>D113</f>
        <v>4650</v>
      </c>
      <c r="F113" s="100">
        <f>D113</f>
        <v>4650</v>
      </c>
      <c r="G113" s="100">
        <f>D113</f>
        <v>4650</v>
      </c>
      <c r="H113" s="100">
        <f>D113</f>
        <v>4650</v>
      </c>
      <c r="I113" s="100">
        <f>D113</f>
        <v>4650</v>
      </c>
      <c r="J113" s="35"/>
    </row>
    <row r="114" spans="1:10" ht="16.5">
      <c r="A114" s="31"/>
      <c r="B114" s="28" t="s">
        <v>167</v>
      </c>
      <c r="C114" s="21"/>
      <c r="D114" s="100">
        <f>'PL-BS for year 1'!G27</f>
        <v>0</v>
      </c>
      <c r="E114" s="100">
        <f>E115-E111-E113</f>
        <v>-1007.5999999999999</v>
      </c>
      <c r="F114" s="100">
        <f>F115-F111-F113</f>
        <v>5926.374210781345</v>
      </c>
      <c r="G114" s="100">
        <f>G115-G111-G113</f>
        <v>18673.355143549365</v>
      </c>
      <c r="H114" s="100">
        <f>H115-H111-H113</f>
        <v>38169.123053906726</v>
      </c>
      <c r="I114" s="100">
        <f>I115-I111-I113</f>
        <v>64494.877941853425</v>
      </c>
      <c r="J114" s="35"/>
    </row>
    <row r="115" spans="1:10" ht="17.25" thickBot="1">
      <c r="A115" s="45" t="s">
        <v>168</v>
      </c>
      <c r="B115" s="22"/>
      <c r="C115" s="22"/>
      <c r="D115" s="101">
        <f>SUM(D111:D114)</f>
        <v>4650</v>
      </c>
      <c r="E115" s="101">
        <f>'PL-BS for year 1'!H28</f>
        <v>3642.4</v>
      </c>
      <c r="F115" s="101">
        <f>F109</f>
        <v>10526.374210781345</v>
      </c>
      <c r="G115" s="101">
        <f>G109</f>
        <v>23223.355143549365</v>
      </c>
      <c r="H115" s="101">
        <f>H109</f>
        <v>42619.123053906726</v>
      </c>
      <c r="I115" s="101">
        <f>I109</f>
        <v>68844.87794185342</v>
      </c>
      <c r="J115" s="35"/>
    </row>
    <row r="116" spans="1:10" ht="18" thickBot="1" thickTop="1">
      <c r="A116" s="42"/>
      <c r="B116" s="43"/>
      <c r="C116" s="41"/>
      <c r="D116" s="102"/>
      <c r="E116" s="102"/>
      <c r="F116" s="102"/>
      <c r="G116" s="102"/>
      <c r="H116" s="102"/>
      <c r="I116" s="41"/>
      <c r="J116" s="35"/>
    </row>
    <row r="117" spans="1:10" ht="17.25" thickTop="1">
      <c r="A117" s="35"/>
      <c r="B117" s="35"/>
      <c r="C117" s="35"/>
      <c r="D117" s="103"/>
      <c r="E117" s="103"/>
      <c r="F117" s="103"/>
      <c r="G117" s="103"/>
      <c r="H117" s="103"/>
      <c r="I117" s="35"/>
      <c r="J117" s="35"/>
    </row>
    <row r="118" spans="2:10" ht="16.5">
      <c r="B118" s="35"/>
      <c r="C118" s="35"/>
      <c r="D118" s="103"/>
      <c r="E118" s="103"/>
      <c r="F118" s="103"/>
      <c r="G118" s="103"/>
      <c r="H118" s="103"/>
      <c r="I118" s="35"/>
      <c r="J118" s="35"/>
    </row>
    <row r="119" spans="1:10" ht="17.25" thickBot="1">
      <c r="A119" s="35"/>
      <c r="B119" s="35"/>
      <c r="C119" s="35"/>
      <c r="D119" s="103"/>
      <c r="E119" s="103"/>
      <c r="F119" s="103"/>
      <c r="G119" s="103"/>
      <c r="H119" s="103"/>
      <c r="I119" s="35"/>
      <c r="J119" s="35"/>
    </row>
    <row r="120" spans="1:10" ht="18" thickBot="1" thickTop="1">
      <c r="A120" s="163" t="s">
        <v>169</v>
      </c>
      <c r="B120" s="162"/>
      <c r="C120" s="39"/>
      <c r="D120" s="153" t="s">
        <v>126</v>
      </c>
      <c r="E120" s="153" t="s">
        <v>127</v>
      </c>
      <c r="F120" s="153" t="s">
        <v>128</v>
      </c>
      <c r="G120" s="153" t="s">
        <v>129</v>
      </c>
      <c r="H120" s="153" t="s">
        <v>130</v>
      </c>
      <c r="I120" s="49" t="s">
        <v>131</v>
      </c>
      <c r="J120" s="35"/>
    </row>
    <row r="121" spans="1:10" ht="17.25" thickTop="1">
      <c r="A121" s="30" t="s">
        <v>177</v>
      </c>
      <c r="B121" s="55"/>
      <c r="C121" s="62"/>
      <c r="D121" s="70"/>
      <c r="E121" s="172">
        <f>E16/E4</f>
        <v>-1.1876923076923078</v>
      </c>
      <c r="F121" s="172">
        <f>F16/F4</f>
        <v>0.4970277039263284</v>
      </c>
      <c r="G121" s="172">
        <f>G16/G4</f>
        <v>0.6157222222222222</v>
      </c>
      <c r="H121" s="172">
        <f>H16/H4</f>
        <v>0.6881666666666667</v>
      </c>
      <c r="I121" s="172">
        <f>I16/I4</f>
        <v>0.7317</v>
      </c>
      <c r="J121" s="35"/>
    </row>
    <row r="122" spans="1:10" ht="16.5">
      <c r="A122" s="31" t="s">
        <v>170</v>
      </c>
      <c r="B122" s="28"/>
      <c r="C122" s="21"/>
      <c r="D122" s="100"/>
      <c r="E122" s="34">
        <f>E24/E4</f>
        <v>-2.317038158691702</v>
      </c>
      <c r="F122" s="34">
        <f>F24/F4</f>
        <v>0.4786329133433515</v>
      </c>
      <c r="G122" s="34">
        <f>G24/G4</f>
        <v>0.6025999999999999</v>
      </c>
      <c r="H122" s="34">
        <f>H24/H4</f>
        <v>0.6765541666666667</v>
      </c>
      <c r="I122" s="34">
        <f>I24/I4</f>
        <v>0.7227266666666666</v>
      </c>
      <c r="J122" s="35"/>
    </row>
    <row r="123" spans="1:10" ht="16.5">
      <c r="A123" s="31" t="s">
        <v>171</v>
      </c>
      <c r="B123" s="28"/>
      <c r="C123" s="21"/>
      <c r="D123" s="100"/>
      <c r="E123" s="34">
        <f>E36/E4</f>
        <v>-1.6219267110841917</v>
      </c>
      <c r="F123" s="34">
        <f>F36/F4</f>
        <v>0.33374839132277584</v>
      </c>
      <c r="G123" s="34">
        <f>G36/G4</f>
        <v>0.4210422222222222</v>
      </c>
      <c r="H123" s="34">
        <f>H36/H4</f>
        <v>0.47312125</v>
      </c>
      <c r="I123" s="34">
        <f>I36/I4</f>
        <v>0.505722</v>
      </c>
      <c r="J123" s="35"/>
    </row>
    <row r="124" spans="1:10" ht="16.5">
      <c r="A124" s="31" t="s">
        <v>172</v>
      </c>
      <c r="B124" s="28"/>
      <c r="C124" s="21"/>
      <c r="D124" s="100"/>
      <c r="E124" s="34">
        <f>E36/E109</f>
        <v>-1.4663240608914692</v>
      </c>
      <c r="F124" s="34">
        <f>F36/F109</f>
        <v>0.8228637730861232</v>
      </c>
      <c r="G124" s="34">
        <f>G36/G109</f>
        <v>0.652684330335026</v>
      </c>
      <c r="H124" s="34">
        <f>H36/H109</f>
        <v>0.5328551685888873</v>
      </c>
      <c r="I124" s="34">
        <f>I36/I109</f>
        <v>0.4407491291600234</v>
      </c>
      <c r="J124" s="35"/>
    </row>
    <row r="125" spans="1:10" ht="16.5">
      <c r="A125" s="31" t="s">
        <v>173</v>
      </c>
      <c r="B125" s="28"/>
      <c r="C125" s="21"/>
      <c r="D125" s="100"/>
      <c r="E125" s="173">
        <f>E4/E109</f>
        <v>0.9040630818092216</v>
      </c>
      <c r="F125" s="173">
        <f>F4/F109</f>
        <v>2.4655213162969605</v>
      </c>
      <c r="G125" s="173">
        <f>G4/G109</f>
        <v>1.5501636080348855</v>
      </c>
      <c r="H125" s="173">
        <f>H4/H109</f>
        <v>1.1262549897914906</v>
      </c>
      <c r="I125" s="173">
        <f>I4/I109</f>
        <v>0.8715245315806379</v>
      </c>
      <c r="J125" s="35"/>
    </row>
    <row r="126" spans="1:10" ht="16.5">
      <c r="A126" s="31" t="s">
        <v>174</v>
      </c>
      <c r="B126" s="28"/>
      <c r="C126" s="21"/>
      <c r="D126" s="34">
        <f aca="true" t="shared" si="3" ref="D126:I126">(D113+D114)/D115</f>
        <v>1</v>
      </c>
      <c r="E126" s="34">
        <f t="shared" si="3"/>
        <v>1</v>
      </c>
      <c r="F126" s="34">
        <f t="shared" si="3"/>
        <v>1.0047499736375312</v>
      </c>
      <c r="G126" s="34">
        <f t="shared" si="3"/>
        <v>1.0043060100223191</v>
      </c>
      <c r="H126" s="34">
        <f t="shared" si="3"/>
        <v>1.0046927291241312</v>
      </c>
      <c r="I126" s="34">
        <f t="shared" si="3"/>
        <v>1.0043576226579032</v>
      </c>
      <c r="J126" s="35"/>
    </row>
    <row r="127" spans="1:10" ht="16.5">
      <c r="A127" s="31" t="s">
        <v>175</v>
      </c>
      <c r="B127" s="28"/>
      <c r="C127" s="21"/>
      <c r="D127" s="100"/>
      <c r="E127" s="34">
        <f>E36/(D113+D114)</f>
        <v>-1.151742365591398</v>
      </c>
      <c r="F127" s="34">
        <f>F36/(E113+E114)</f>
        <v>2.378039754008346</v>
      </c>
      <c r="G127" s="34">
        <f>G36/(F113+F114)</f>
        <v>1.4331489882939965</v>
      </c>
      <c r="H127" s="34">
        <f>H36/(G113+G114)</f>
        <v>0.9736943874595567</v>
      </c>
      <c r="I127" s="34">
        <f>I36/(H113+H114)</f>
        <v>0.7086394544278631</v>
      </c>
      <c r="J127" s="35"/>
    </row>
    <row r="128" spans="1:10" ht="16.5">
      <c r="A128" s="31" t="s">
        <v>227</v>
      </c>
      <c r="B128" s="28"/>
      <c r="C128" s="21"/>
      <c r="D128" s="34">
        <f aca="true" t="shared" si="4" ref="D128:I128">(D107+D108)/(D113+D114)</f>
        <v>0.002150537634408602</v>
      </c>
      <c r="E128" s="34">
        <f t="shared" si="4"/>
        <v>0.002745442565341533</v>
      </c>
      <c r="F128" s="34">
        <f t="shared" si="4"/>
        <v>0.0009455036102832102</v>
      </c>
      <c r="G128" s="34">
        <f t="shared" si="4"/>
        <v>0.0004287547798527495</v>
      </c>
      <c r="H128" s="34">
        <f t="shared" si="4"/>
        <v>0.00023354051383561955</v>
      </c>
      <c r="I128" s="34">
        <f t="shared" si="4"/>
        <v>0.00014462387233381746</v>
      </c>
      <c r="J128" s="35"/>
    </row>
    <row r="129" spans="1:10" ht="16.5">
      <c r="A129" s="31" t="s">
        <v>176</v>
      </c>
      <c r="B129" s="28"/>
      <c r="C129" s="21"/>
      <c r="D129" s="100"/>
      <c r="E129" s="34" t="e">
        <f>E24/E27</f>
        <v>#DIV/0!</v>
      </c>
      <c r="F129" s="34">
        <f>F24/F27</f>
        <v>258.79083333333335</v>
      </c>
      <c r="G129" s="34">
        <f>G24/G27</f>
        <v>542.3399999999999</v>
      </c>
      <c r="H129" s="34">
        <f>H24/H27</f>
        <v>1014.83125</v>
      </c>
      <c r="I129" s="34">
        <f>I24/I27</f>
        <v>2710.225</v>
      </c>
      <c r="J129" s="35"/>
    </row>
    <row r="130" spans="1:10" ht="17.25" thickBot="1">
      <c r="A130" s="71"/>
      <c r="B130" s="56"/>
      <c r="C130" s="37"/>
      <c r="D130" s="152"/>
      <c r="E130" s="152"/>
      <c r="F130" s="152"/>
      <c r="G130" s="152"/>
      <c r="H130" s="152"/>
      <c r="I130" s="37"/>
      <c r="J130" s="35"/>
    </row>
    <row r="131" spans="1:10" ht="18" thickBot="1" thickTop="1">
      <c r="A131" s="42"/>
      <c r="B131" s="43"/>
      <c r="C131" s="41"/>
      <c r="D131" s="102"/>
      <c r="E131" s="102"/>
      <c r="F131" s="102"/>
      <c r="G131" s="102"/>
      <c r="H131" s="102"/>
      <c r="I131" s="41"/>
      <c r="J131" s="35"/>
    </row>
    <row r="132" spans="1:10" ht="17.25" thickTop="1">
      <c r="A132" s="35"/>
      <c r="B132" s="35"/>
      <c r="C132" s="35"/>
      <c r="D132" s="103"/>
      <c r="E132" s="103"/>
      <c r="F132" s="103"/>
      <c r="G132" s="103"/>
      <c r="H132" s="103"/>
      <c r="I132" s="35"/>
      <c r="J132" s="35"/>
    </row>
    <row r="133" spans="1:10" ht="16.5">
      <c r="A133" s="72" t="s">
        <v>178</v>
      </c>
      <c r="B133" s="35"/>
      <c r="C133" s="35"/>
      <c r="D133" s="103"/>
      <c r="E133" s="103"/>
      <c r="F133" s="103"/>
      <c r="G133" s="103"/>
      <c r="H133" s="103"/>
      <c r="I133" s="35"/>
      <c r="J133" s="35"/>
    </row>
    <row r="134" spans="1:10" ht="16.5">
      <c r="A134" s="72" t="s">
        <v>179</v>
      </c>
      <c r="B134" s="35"/>
      <c r="C134" s="35"/>
      <c r="D134" s="103"/>
      <c r="E134" s="103"/>
      <c r="F134" s="103"/>
      <c r="G134" s="103"/>
      <c r="H134" s="103"/>
      <c r="I134" s="35"/>
      <c r="J134" s="35"/>
    </row>
    <row r="135" spans="1:10" ht="16.5">
      <c r="A135" s="72" t="s">
        <v>180</v>
      </c>
      <c r="B135" s="35"/>
      <c r="C135" s="35"/>
      <c r="D135" s="103"/>
      <c r="E135" s="103"/>
      <c r="F135" s="103"/>
      <c r="G135" s="103"/>
      <c r="H135" s="103"/>
      <c r="I135" s="35"/>
      <c r="J135" s="35"/>
    </row>
    <row r="136" spans="1:10" ht="16.5">
      <c r="A136" s="72" t="s">
        <v>181</v>
      </c>
      <c r="B136" s="35"/>
      <c r="C136" s="35"/>
      <c r="D136" s="103"/>
      <c r="E136" s="103"/>
      <c r="F136" s="103"/>
      <c r="G136" s="103"/>
      <c r="H136" s="103"/>
      <c r="I136" s="35"/>
      <c r="J136" s="35"/>
    </row>
    <row r="137" spans="1:10" ht="16.5">
      <c r="A137" s="72" t="s">
        <v>182</v>
      </c>
      <c r="B137" s="35"/>
      <c r="C137" s="35"/>
      <c r="D137" s="103"/>
      <c r="E137" s="103"/>
      <c r="F137" s="103"/>
      <c r="G137" s="103"/>
      <c r="H137" s="103"/>
      <c r="I137" s="35"/>
      <c r="J137" s="35"/>
    </row>
    <row r="138" spans="1:10" ht="16.5">
      <c r="A138" s="72" t="s">
        <v>183</v>
      </c>
      <c r="B138" s="35"/>
      <c r="C138" s="35"/>
      <c r="D138" s="103"/>
      <c r="E138" s="103"/>
      <c r="F138" s="103"/>
      <c r="G138" s="103"/>
      <c r="H138" s="103"/>
      <c r="I138" s="35"/>
      <c r="J138" s="35"/>
    </row>
    <row r="139" spans="1:10" ht="16.5">
      <c r="A139" s="72" t="s">
        <v>184</v>
      </c>
      <c r="B139" s="35"/>
      <c r="C139" s="35"/>
      <c r="D139" s="103"/>
      <c r="E139" s="103"/>
      <c r="F139" s="103"/>
      <c r="G139" s="103"/>
      <c r="H139" s="103"/>
      <c r="I139" s="35"/>
      <c r="J139" s="35"/>
    </row>
    <row r="140" spans="1:10" ht="16.5">
      <c r="A140" s="72" t="s">
        <v>185</v>
      </c>
      <c r="B140" s="35"/>
      <c r="C140" s="35"/>
      <c r="D140" s="103"/>
      <c r="E140" s="103"/>
      <c r="F140" s="103"/>
      <c r="G140" s="103"/>
      <c r="H140" s="103"/>
      <c r="I140" s="35"/>
      <c r="J140" s="35"/>
    </row>
    <row r="141" spans="1:10" ht="16.5">
      <c r="A141" s="72" t="s">
        <v>186</v>
      </c>
      <c r="B141" s="35"/>
      <c r="C141" s="35"/>
      <c r="D141" s="103"/>
      <c r="E141" s="103"/>
      <c r="F141" s="103"/>
      <c r="G141" s="103"/>
      <c r="H141" s="103"/>
      <c r="I141" s="35"/>
      <c r="J141" s="35"/>
    </row>
    <row r="142" spans="1:10" ht="16.5">
      <c r="A142" s="35"/>
      <c r="B142" s="35"/>
      <c r="C142" s="35"/>
      <c r="D142" s="103"/>
      <c r="E142" s="103"/>
      <c r="F142" s="103"/>
      <c r="G142" s="103"/>
      <c r="H142" s="103"/>
      <c r="I142" s="35"/>
      <c r="J142" s="35"/>
    </row>
    <row r="143" spans="1:10" ht="16.5">
      <c r="A143" s="35"/>
      <c r="B143" s="35"/>
      <c r="C143" s="35"/>
      <c r="D143" s="103"/>
      <c r="E143" s="103"/>
      <c r="F143" s="103"/>
      <c r="G143" s="103"/>
      <c r="H143" s="103"/>
      <c r="I143" s="35"/>
      <c r="J143" s="35"/>
    </row>
    <row r="144" spans="1:10" ht="16.5">
      <c r="A144" s="35"/>
      <c r="B144" s="35"/>
      <c r="C144" s="35"/>
      <c r="D144" s="103"/>
      <c r="E144" s="103"/>
      <c r="F144" s="103"/>
      <c r="G144" s="103"/>
      <c r="H144" s="103"/>
      <c r="I144" s="35"/>
      <c r="J144" s="35"/>
    </row>
    <row r="145" spans="1:10" ht="16.5">
      <c r="A145" s="35"/>
      <c r="B145" s="35"/>
      <c r="C145" s="35"/>
      <c r="D145" s="103"/>
      <c r="E145" s="103"/>
      <c r="F145" s="103"/>
      <c r="G145" s="103"/>
      <c r="H145" s="103"/>
      <c r="I145" s="35"/>
      <c r="J145" s="35"/>
    </row>
    <row r="146" spans="1:10" ht="16.5">
      <c r="A146" s="35"/>
      <c r="B146" s="35"/>
      <c r="C146" s="35"/>
      <c r="D146" s="103"/>
      <c r="E146" s="103"/>
      <c r="F146" s="103"/>
      <c r="G146" s="103"/>
      <c r="H146" s="103"/>
      <c r="I146" s="35"/>
      <c r="J146" s="35"/>
    </row>
    <row r="147" spans="1:10" ht="16.5">
      <c r="A147" s="35"/>
      <c r="B147" s="35"/>
      <c r="C147" s="35"/>
      <c r="D147" s="103"/>
      <c r="E147" s="103"/>
      <c r="F147" s="103"/>
      <c r="G147" s="103"/>
      <c r="H147" s="103"/>
      <c r="I147" s="35"/>
      <c r="J147" s="35"/>
    </row>
    <row r="148" spans="1:10" ht="16.5">
      <c r="A148" s="35"/>
      <c r="B148" s="35"/>
      <c r="C148" s="35"/>
      <c r="D148" s="103"/>
      <c r="E148" s="103"/>
      <c r="F148" s="103"/>
      <c r="G148" s="103"/>
      <c r="H148" s="103"/>
      <c r="I148" s="35"/>
      <c r="J148" s="35"/>
    </row>
    <row r="149" spans="1:10" ht="16.5">
      <c r="A149" s="35"/>
      <c r="B149" s="35"/>
      <c r="C149" s="35"/>
      <c r="D149" s="103"/>
      <c r="E149" s="103"/>
      <c r="F149" s="103"/>
      <c r="G149" s="103"/>
      <c r="H149" s="103"/>
      <c r="I149" s="35"/>
      <c r="J149" s="35"/>
    </row>
    <row r="150" spans="1:10" ht="16.5">
      <c r="A150" s="35"/>
      <c r="B150" s="35"/>
      <c r="C150" s="35"/>
      <c r="D150" s="103"/>
      <c r="E150" s="103"/>
      <c r="F150" s="103"/>
      <c r="G150" s="103"/>
      <c r="H150" s="103"/>
      <c r="I150" s="35"/>
      <c r="J150" s="35"/>
    </row>
    <row r="151" spans="1:10" ht="16.5">
      <c r="A151" s="35"/>
      <c r="B151" s="35"/>
      <c r="C151" s="35"/>
      <c r="D151" s="103"/>
      <c r="E151" s="103"/>
      <c r="F151" s="103"/>
      <c r="G151" s="103"/>
      <c r="H151" s="103"/>
      <c r="I151" s="35"/>
      <c r="J151" s="35"/>
    </row>
    <row r="152" spans="1:10" ht="16.5">
      <c r="A152" s="35"/>
      <c r="B152" s="35"/>
      <c r="C152" s="35"/>
      <c r="D152" s="103"/>
      <c r="E152" s="103"/>
      <c r="F152" s="103"/>
      <c r="G152" s="103"/>
      <c r="H152" s="103"/>
      <c r="I152" s="35"/>
      <c r="J152" s="35"/>
    </row>
    <row r="153" spans="1:10" ht="16.5">
      <c r="A153" s="35"/>
      <c r="B153" s="35"/>
      <c r="C153" s="35"/>
      <c r="D153" s="103"/>
      <c r="E153" s="103"/>
      <c r="F153" s="103"/>
      <c r="G153" s="103"/>
      <c r="H153" s="103"/>
      <c r="I153" s="35"/>
      <c r="J153" s="35"/>
    </row>
    <row r="154" spans="1:10" ht="16.5">
      <c r="A154" s="35"/>
      <c r="B154" s="35"/>
      <c r="C154" s="35"/>
      <c r="D154" s="103"/>
      <c r="E154" s="103"/>
      <c r="F154" s="103"/>
      <c r="G154" s="103"/>
      <c r="H154" s="103"/>
      <c r="I154" s="35"/>
      <c r="J154" s="35"/>
    </row>
    <row r="155" spans="1:10" ht="16.5">
      <c r="A155" s="35"/>
      <c r="B155" s="35"/>
      <c r="C155" s="35"/>
      <c r="D155" s="103"/>
      <c r="E155" s="103"/>
      <c r="F155" s="103"/>
      <c r="G155" s="103"/>
      <c r="H155" s="103"/>
      <c r="I155" s="35"/>
      <c r="J155" s="35"/>
    </row>
    <row r="156" spans="1:10" ht="16.5">
      <c r="A156" s="35"/>
      <c r="B156" s="35"/>
      <c r="C156" s="35"/>
      <c r="D156" s="103"/>
      <c r="E156" s="103"/>
      <c r="F156" s="103"/>
      <c r="G156" s="103"/>
      <c r="H156" s="103"/>
      <c r="I156" s="35"/>
      <c r="J156" s="35"/>
    </row>
    <row r="157" spans="1:10" ht="16.5">
      <c r="A157" s="35"/>
      <c r="B157" s="35"/>
      <c r="C157" s="35"/>
      <c r="D157" s="103"/>
      <c r="E157" s="103"/>
      <c r="F157" s="103"/>
      <c r="G157" s="103"/>
      <c r="H157" s="103"/>
      <c r="I157" s="35"/>
      <c r="J157" s="35"/>
    </row>
    <row r="158" spans="1:10" ht="16.5">
      <c r="A158" s="35"/>
      <c r="B158" s="35"/>
      <c r="C158" s="35"/>
      <c r="D158" s="103"/>
      <c r="E158" s="103"/>
      <c r="F158" s="103"/>
      <c r="G158" s="103"/>
      <c r="H158" s="103"/>
      <c r="I158" s="35"/>
      <c r="J158" s="35"/>
    </row>
    <row r="159" spans="1:10" ht="16.5">
      <c r="A159" s="35"/>
      <c r="B159" s="35"/>
      <c r="C159" s="35"/>
      <c r="D159" s="103"/>
      <c r="E159" s="103"/>
      <c r="F159" s="103"/>
      <c r="G159" s="103"/>
      <c r="H159" s="103"/>
      <c r="I159" s="35"/>
      <c r="J159" s="35"/>
    </row>
    <row r="160" spans="1:10" ht="16.5">
      <c r="A160" s="35"/>
      <c r="B160" s="35"/>
      <c r="C160" s="35"/>
      <c r="D160" s="103"/>
      <c r="E160" s="103"/>
      <c r="F160" s="103"/>
      <c r="G160" s="103"/>
      <c r="H160" s="103"/>
      <c r="I160" s="35"/>
      <c r="J160" s="35"/>
    </row>
    <row r="161" spans="1:10" ht="16.5">
      <c r="A161" s="35"/>
      <c r="B161" s="35"/>
      <c r="C161" s="35"/>
      <c r="D161" s="103"/>
      <c r="E161" s="103"/>
      <c r="F161" s="103"/>
      <c r="G161" s="103"/>
      <c r="H161" s="103"/>
      <c r="I161" s="35"/>
      <c r="J161" s="35"/>
    </row>
    <row r="162" spans="1:10" ht="16.5">
      <c r="A162" s="35"/>
      <c r="B162" s="35"/>
      <c r="C162" s="35"/>
      <c r="D162" s="103"/>
      <c r="E162" s="103"/>
      <c r="F162" s="103"/>
      <c r="G162" s="103"/>
      <c r="H162" s="103"/>
      <c r="I162" s="35"/>
      <c r="J162" s="35"/>
    </row>
    <row r="163" spans="1:10" ht="16.5">
      <c r="A163" s="35"/>
      <c r="B163" s="35"/>
      <c r="C163" s="35"/>
      <c r="D163" s="103"/>
      <c r="E163" s="103"/>
      <c r="F163" s="103"/>
      <c r="G163" s="103"/>
      <c r="H163" s="103"/>
      <c r="I163" s="35"/>
      <c r="J163" s="35"/>
    </row>
    <row r="164" spans="1:10" ht="16.5">
      <c r="A164" s="35"/>
      <c r="B164" s="35"/>
      <c r="C164" s="35"/>
      <c r="D164" s="103"/>
      <c r="E164" s="103"/>
      <c r="F164" s="103"/>
      <c r="G164" s="103"/>
      <c r="H164" s="103"/>
      <c r="I164" s="35"/>
      <c r="J164" s="35"/>
    </row>
    <row r="165" spans="1:10" ht="16.5">
      <c r="A165" s="35"/>
      <c r="B165" s="35"/>
      <c r="C165" s="35"/>
      <c r="D165" s="103"/>
      <c r="E165" s="103"/>
      <c r="F165" s="103"/>
      <c r="G165" s="103"/>
      <c r="H165" s="103"/>
      <c r="I165" s="35"/>
      <c r="J165" s="35"/>
    </row>
    <row r="166" spans="1:10" ht="16.5">
      <c r="A166" s="35"/>
      <c r="B166" s="35"/>
      <c r="C166" s="35"/>
      <c r="D166" s="103"/>
      <c r="E166" s="103"/>
      <c r="F166" s="103"/>
      <c r="G166" s="103"/>
      <c r="H166" s="103"/>
      <c r="I166" s="35"/>
      <c r="J166" s="35"/>
    </row>
    <row r="167" spans="1:10" ht="16.5">
      <c r="A167" s="35"/>
      <c r="B167" s="35"/>
      <c r="C167" s="35"/>
      <c r="D167" s="103"/>
      <c r="E167" s="103"/>
      <c r="F167" s="103"/>
      <c r="G167" s="103"/>
      <c r="H167" s="103"/>
      <c r="I167" s="35"/>
      <c r="J167" s="35"/>
    </row>
    <row r="168" spans="1:10" ht="16.5">
      <c r="A168" s="35"/>
      <c r="B168" s="35"/>
      <c r="C168" s="35"/>
      <c r="D168" s="103"/>
      <c r="E168" s="103"/>
      <c r="F168" s="103"/>
      <c r="G168" s="103"/>
      <c r="H168" s="103"/>
      <c r="I168" s="35"/>
      <c r="J168" s="35"/>
    </row>
    <row r="169" spans="1:10" ht="16.5">
      <c r="A169" s="35"/>
      <c r="B169" s="35"/>
      <c r="C169" s="35"/>
      <c r="D169" s="103"/>
      <c r="E169" s="103"/>
      <c r="F169" s="103"/>
      <c r="G169" s="103"/>
      <c r="H169" s="103"/>
      <c r="I169" s="35"/>
      <c r="J169" s="35"/>
    </row>
    <row r="170" spans="1:10" ht="16.5">
      <c r="A170" s="35"/>
      <c r="B170" s="35"/>
      <c r="C170" s="35"/>
      <c r="D170" s="103"/>
      <c r="E170" s="103"/>
      <c r="F170" s="103"/>
      <c r="G170" s="103"/>
      <c r="H170" s="103"/>
      <c r="I170" s="35"/>
      <c r="J170" s="35"/>
    </row>
    <row r="171" spans="1:10" ht="16.5">
      <c r="A171" s="35"/>
      <c r="B171" s="35"/>
      <c r="C171" s="35"/>
      <c r="D171" s="103"/>
      <c r="E171" s="103"/>
      <c r="F171" s="103"/>
      <c r="G171" s="103"/>
      <c r="H171" s="103"/>
      <c r="I171" s="35"/>
      <c r="J171" s="35"/>
    </row>
    <row r="172" spans="1:10" ht="16.5">
      <c r="A172" s="35"/>
      <c r="B172" s="35"/>
      <c r="C172" s="35"/>
      <c r="D172" s="103"/>
      <c r="E172" s="103"/>
      <c r="F172" s="103"/>
      <c r="G172" s="103"/>
      <c r="H172" s="103"/>
      <c r="I172" s="35"/>
      <c r="J172" s="35"/>
    </row>
    <row r="173" spans="1:10" ht="16.5">
      <c r="A173" s="35"/>
      <c r="B173" s="35"/>
      <c r="C173" s="35"/>
      <c r="D173" s="103"/>
      <c r="E173" s="103"/>
      <c r="F173" s="103"/>
      <c r="G173" s="103"/>
      <c r="H173" s="103"/>
      <c r="I173" s="35"/>
      <c r="J173" s="35"/>
    </row>
    <row r="174" spans="1:10" ht="16.5">
      <c r="A174" s="35"/>
      <c r="B174" s="35"/>
      <c r="C174" s="35"/>
      <c r="D174" s="103"/>
      <c r="E174" s="103"/>
      <c r="F174" s="103"/>
      <c r="G174" s="103"/>
      <c r="H174" s="103"/>
      <c r="I174" s="35"/>
      <c r="J174" s="35"/>
    </row>
    <row r="175" spans="1:10" ht="16.5">
      <c r="A175" s="35"/>
      <c r="B175" s="35"/>
      <c r="C175" s="35"/>
      <c r="D175" s="103"/>
      <c r="E175" s="103"/>
      <c r="F175" s="103"/>
      <c r="G175" s="103"/>
      <c r="H175" s="103"/>
      <c r="I175" s="35"/>
      <c r="J175" s="35"/>
    </row>
    <row r="176" spans="1:10" ht="16.5">
      <c r="A176" s="35"/>
      <c r="B176" s="35"/>
      <c r="C176" s="35"/>
      <c r="D176" s="103"/>
      <c r="E176" s="103"/>
      <c r="F176" s="103"/>
      <c r="G176" s="103"/>
      <c r="H176" s="103"/>
      <c r="I176" s="35"/>
      <c r="J176" s="35"/>
    </row>
    <row r="177" spans="1:10" ht="16.5">
      <c r="A177" s="35"/>
      <c r="B177" s="35"/>
      <c r="C177" s="35"/>
      <c r="D177" s="103"/>
      <c r="E177" s="103"/>
      <c r="F177" s="103"/>
      <c r="G177" s="103"/>
      <c r="H177" s="103"/>
      <c r="I177" s="35"/>
      <c r="J177" s="35"/>
    </row>
    <row r="178" spans="1:10" ht="16.5">
      <c r="A178" s="35"/>
      <c r="B178" s="35"/>
      <c r="C178" s="35"/>
      <c r="D178" s="103"/>
      <c r="E178" s="103"/>
      <c r="F178" s="103"/>
      <c r="G178" s="103"/>
      <c r="H178" s="103"/>
      <c r="I178" s="35"/>
      <c r="J178" s="35"/>
    </row>
    <row r="179" spans="1:10" ht="16.5">
      <c r="A179" s="35"/>
      <c r="B179" s="35"/>
      <c r="C179" s="35"/>
      <c r="D179" s="103"/>
      <c r="E179" s="103"/>
      <c r="F179" s="103"/>
      <c r="G179" s="103"/>
      <c r="H179" s="103"/>
      <c r="I179" s="35"/>
      <c r="J179" s="35"/>
    </row>
    <row r="180" spans="1:10" ht="16.5">
      <c r="A180" s="35"/>
      <c r="B180" s="35"/>
      <c r="C180" s="35"/>
      <c r="D180" s="103"/>
      <c r="E180" s="103"/>
      <c r="F180" s="103"/>
      <c r="G180" s="103"/>
      <c r="H180" s="103"/>
      <c r="I180" s="35"/>
      <c r="J180" s="35"/>
    </row>
    <row r="181" spans="1:10" ht="16.5">
      <c r="A181" s="35"/>
      <c r="B181" s="35"/>
      <c r="C181" s="35"/>
      <c r="D181" s="103"/>
      <c r="E181" s="103"/>
      <c r="F181" s="103"/>
      <c r="G181" s="103"/>
      <c r="H181" s="103"/>
      <c r="I181" s="35"/>
      <c r="J181" s="35"/>
    </row>
    <row r="182" spans="1:10" ht="16.5">
      <c r="A182" s="35"/>
      <c r="B182" s="35"/>
      <c r="C182" s="35"/>
      <c r="D182" s="103"/>
      <c r="E182" s="103"/>
      <c r="F182" s="103"/>
      <c r="G182" s="103"/>
      <c r="H182" s="103"/>
      <c r="I182" s="35"/>
      <c r="J182" s="35"/>
    </row>
    <row r="183" spans="1:10" ht="16.5">
      <c r="A183" s="35"/>
      <c r="B183" s="35"/>
      <c r="C183" s="35"/>
      <c r="D183" s="103"/>
      <c r="E183" s="103"/>
      <c r="F183" s="103"/>
      <c r="G183" s="103"/>
      <c r="H183" s="103"/>
      <c r="I183" s="35"/>
      <c r="J183" s="35"/>
    </row>
    <row r="184" spans="1:10" ht="16.5">
      <c r="A184" s="35"/>
      <c r="B184" s="35"/>
      <c r="C184" s="35"/>
      <c r="D184" s="103"/>
      <c r="E184" s="103"/>
      <c r="F184" s="103"/>
      <c r="G184" s="103"/>
      <c r="H184" s="103"/>
      <c r="I184" s="35"/>
      <c r="J184" s="35"/>
    </row>
    <row r="185" spans="1:10" ht="16.5">
      <c r="A185" s="35"/>
      <c r="B185" s="35"/>
      <c r="C185" s="35"/>
      <c r="D185" s="103"/>
      <c r="E185" s="103"/>
      <c r="F185" s="103"/>
      <c r="G185" s="103"/>
      <c r="H185" s="103"/>
      <c r="I185" s="35"/>
      <c r="J185" s="35"/>
    </row>
    <row r="186" spans="1:10" ht="16.5">
      <c r="A186" s="35"/>
      <c r="B186" s="35"/>
      <c r="C186" s="35"/>
      <c r="D186" s="103"/>
      <c r="E186" s="103"/>
      <c r="F186" s="103"/>
      <c r="G186" s="103"/>
      <c r="H186" s="103"/>
      <c r="I186" s="35"/>
      <c r="J186" s="35"/>
    </row>
    <row r="187" spans="1:10" ht="16.5">
      <c r="A187" s="35"/>
      <c r="B187" s="35"/>
      <c r="C187" s="35"/>
      <c r="D187" s="103"/>
      <c r="E187" s="103"/>
      <c r="F187" s="103"/>
      <c r="G187" s="103"/>
      <c r="H187" s="103"/>
      <c r="I187" s="35"/>
      <c r="J187" s="35"/>
    </row>
    <row r="188" spans="1:10" ht="16.5">
      <c r="A188" s="35"/>
      <c r="B188" s="35"/>
      <c r="C188" s="35"/>
      <c r="D188" s="103"/>
      <c r="E188" s="103"/>
      <c r="F188" s="103"/>
      <c r="G188" s="103"/>
      <c r="H188" s="103"/>
      <c r="I188" s="35"/>
      <c r="J188" s="35"/>
    </row>
    <row r="189" spans="1:10" ht="16.5">
      <c r="A189" s="35"/>
      <c r="B189" s="35"/>
      <c r="C189" s="35"/>
      <c r="D189" s="103"/>
      <c r="E189" s="103"/>
      <c r="F189" s="103"/>
      <c r="G189" s="103"/>
      <c r="H189" s="103"/>
      <c r="I189" s="35"/>
      <c r="J189" s="35"/>
    </row>
    <row r="190" spans="1:10" ht="16.5">
      <c r="A190" s="35"/>
      <c r="B190" s="35"/>
      <c r="C190" s="35"/>
      <c r="D190" s="103"/>
      <c r="E190" s="103"/>
      <c r="F190" s="103"/>
      <c r="G190" s="103"/>
      <c r="H190" s="103"/>
      <c r="I190" s="35"/>
      <c r="J190" s="35"/>
    </row>
    <row r="191" spans="1:10" ht="16.5">
      <c r="A191" s="35"/>
      <c r="B191" s="35"/>
      <c r="C191" s="35"/>
      <c r="D191" s="103"/>
      <c r="E191" s="103"/>
      <c r="F191" s="103"/>
      <c r="G191" s="103"/>
      <c r="H191" s="103"/>
      <c r="I191" s="35"/>
      <c r="J191" s="35"/>
    </row>
    <row r="192" spans="1:10" ht="16.5">
      <c r="A192" s="35"/>
      <c r="B192" s="35"/>
      <c r="C192" s="35"/>
      <c r="D192" s="103"/>
      <c r="E192" s="103"/>
      <c r="F192" s="103"/>
      <c r="G192" s="103"/>
      <c r="H192" s="103"/>
      <c r="I192" s="35"/>
      <c r="J192" s="35"/>
    </row>
    <row r="193" spans="1:10" ht="16.5">
      <c r="A193" s="35"/>
      <c r="B193" s="35"/>
      <c r="C193" s="35"/>
      <c r="D193" s="103"/>
      <c r="E193" s="103"/>
      <c r="F193" s="103"/>
      <c r="G193" s="103"/>
      <c r="H193" s="103"/>
      <c r="I193" s="35"/>
      <c r="J193" s="35"/>
    </row>
    <row r="194" spans="1:10" ht="16.5">
      <c r="A194" s="35"/>
      <c r="B194" s="35"/>
      <c r="C194" s="35"/>
      <c r="D194" s="103"/>
      <c r="E194" s="103"/>
      <c r="F194" s="103"/>
      <c r="G194" s="103"/>
      <c r="H194" s="103"/>
      <c r="I194" s="35"/>
      <c r="J194" s="35"/>
    </row>
    <row r="195" spans="1:10" ht="16.5">
      <c r="A195" s="35"/>
      <c r="B195" s="35"/>
      <c r="C195" s="35"/>
      <c r="D195" s="103"/>
      <c r="E195" s="103"/>
      <c r="F195" s="103"/>
      <c r="G195" s="103"/>
      <c r="H195" s="103"/>
      <c r="I195" s="35"/>
      <c r="J195" s="35"/>
    </row>
    <row r="196" spans="1:10" ht="16.5">
      <c r="A196" s="35"/>
      <c r="B196" s="35"/>
      <c r="C196" s="35"/>
      <c r="D196" s="103"/>
      <c r="E196" s="103"/>
      <c r="F196" s="103"/>
      <c r="G196" s="103"/>
      <c r="H196" s="103"/>
      <c r="I196" s="35"/>
      <c r="J196" s="35"/>
    </row>
    <row r="197" spans="1:10" ht="16.5">
      <c r="A197" s="35"/>
      <c r="B197" s="35"/>
      <c r="C197" s="35"/>
      <c r="D197" s="103"/>
      <c r="E197" s="103"/>
      <c r="F197" s="103"/>
      <c r="G197" s="103"/>
      <c r="H197" s="103"/>
      <c r="I197" s="35"/>
      <c r="J197" s="35"/>
    </row>
    <row r="198" spans="1:10" ht="16.5">
      <c r="A198" s="35"/>
      <c r="B198" s="35"/>
      <c r="C198" s="35"/>
      <c r="D198" s="103"/>
      <c r="E198" s="103"/>
      <c r="F198" s="103"/>
      <c r="G198" s="103"/>
      <c r="H198" s="103"/>
      <c r="I198" s="35"/>
      <c r="J198" s="35"/>
    </row>
    <row r="199" spans="1:10" ht="16.5">
      <c r="A199" s="35"/>
      <c r="B199" s="35"/>
      <c r="C199" s="35"/>
      <c r="D199" s="103"/>
      <c r="E199" s="103"/>
      <c r="F199" s="103"/>
      <c r="G199" s="103"/>
      <c r="H199" s="103"/>
      <c r="I199" s="35"/>
      <c r="J199" s="35"/>
    </row>
    <row r="200" spans="1:10" ht="16.5">
      <c r="A200" s="35"/>
      <c r="B200" s="35"/>
      <c r="C200" s="35"/>
      <c r="D200" s="103"/>
      <c r="E200" s="103"/>
      <c r="F200" s="103"/>
      <c r="G200" s="103"/>
      <c r="H200" s="103"/>
      <c r="I200" s="35"/>
      <c r="J200" s="35"/>
    </row>
    <row r="201" spans="1:10" ht="16.5">
      <c r="A201" s="35"/>
      <c r="B201" s="35"/>
      <c r="C201" s="35"/>
      <c r="D201" s="103"/>
      <c r="E201" s="103"/>
      <c r="F201" s="103"/>
      <c r="G201" s="103"/>
      <c r="H201" s="103"/>
      <c r="I201" s="35"/>
      <c r="J201" s="35"/>
    </row>
    <row r="202" spans="1:10" ht="16.5">
      <c r="A202" s="35"/>
      <c r="B202" s="35"/>
      <c r="C202" s="35"/>
      <c r="D202" s="103"/>
      <c r="E202" s="103"/>
      <c r="F202" s="103"/>
      <c r="G202" s="103"/>
      <c r="H202" s="103"/>
      <c r="I202" s="35"/>
      <c r="J202" s="35"/>
    </row>
    <row r="203" spans="1:10" ht="16.5">
      <c r="A203" s="35"/>
      <c r="B203" s="35"/>
      <c r="C203" s="35"/>
      <c r="D203" s="103"/>
      <c r="E203" s="103"/>
      <c r="F203" s="103"/>
      <c r="G203" s="103"/>
      <c r="H203" s="103"/>
      <c r="I203" s="35"/>
      <c r="J203" s="35"/>
    </row>
    <row r="204" spans="1:10" ht="16.5">
      <c r="A204" s="35"/>
      <c r="B204" s="35"/>
      <c r="C204" s="35"/>
      <c r="D204" s="103"/>
      <c r="E204" s="103"/>
      <c r="F204" s="103"/>
      <c r="G204" s="103"/>
      <c r="H204" s="103"/>
      <c r="I204" s="35"/>
      <c r="J204" s="35"/>
    </row>
    <row r="205" spans="1:10" ht="16.5">
      <c r="A205" s="35"/>
      <c r="B205" s="35"/>
      <c r="C205" s="35"/>
      <c r="D205" s="103"/>
      <c r="E205" s="103"/>
      <c r="F205" s="103"/>
      <c r="G205" s="103"/>
      <c r="H205" s="103"/>
      <c r="I205" s="35"/>
      <c r="J205" s="35"/>
    </row>
    <row r="206" spans="1:10" ht="16.5">
      <c r="A206" s="35"/>
      <c r="B206" s="35"/>
      <c r="C206" s="35"/>
      <c r="D206" s="103"/>
      <c r="E206" s="103"/>
      <c r="F206" s="103"/>
      <c r="G206" s="103"/>
      <c r="H206" s="103"/>
      <c r="I206" s="35"/>
      <c r="J206" s="35"/>
    </row>
    <row r="207" spans="1:10" ht="16.5">
      <c r="A207" s="35"/>
      <c r="B207" s="35"/>
      <c r="C207" s="35"/>
      <c r="D207" s="103"/>
      <c r="E207" s="103"/>
      <c r="F207" s="103"/>
      <c r="G207" s="103"/>
      <c r="H207" s="103"/>
      <c r="I207" s="35"/>
      <c r="J207" s="35"/>
    </row>
    <row r="208" spans="1:10" ht="16.5">
      <c r="A208" s="35"/>
      <c r="B208" s="35"/>
      <c r="C208" s="35"/>
      <c r="D208" s="103"/>
      <c r="E208" s="103"/>
      <c r="F208" s="103"/>
      <c r="G208" s="103"/>
      <c r="H208" s="103"/>
      <c r="I208" s="35"/>
      <c r="J208" s="35"/>
    </row>
    <row r="209" spans="1:10" ht="16.5">
      <c r="A209" s="35"/>
      <c r="B209" s="35"/>
      <c r="C209" s="35"/>
      <c r="D209" s="103"/>
      <c r="E209" s="103"/>
      <c r="F209" s="103"/>
      <c r="G209" s="103"/>
      <c r="H209" s="103"/>
      <c r="I209" s="35"/>
      <c r="J209" s="35"/>
    </row>
    <row r="210" spans="1:10" ht="16.5">
      <c r="A210" s="35"/>
      <c r="B210" s="35"/>
      <c r="C210" s="35"/>
      <c r="D210" s="103"/>
      <c r="E210" s="103"/>
      <c r="F210" s="103"/>
      <c r="G210" s="103"/>
      <c r="H210" s="103"/>
      <c r="I210" s="35"/>
      <c r="J210" s="35"/>
    </row>
    <row r="211" spans="1:10" ht="16.5">
      <c r="A211" s="35"/>
      <c r="B211" s="35"/>
      <c r="C211" s="35"/>
      <c r="D211" s="103"/>
      <c r="E211" s="103"/>
      <c r="F211" s="103"/>
      <c r="G211" s="103"/>
      <c r="H211" s="103"/>
      <c r="I211" s="35"/>
      <c r="J211" s="35"/>
    </row>
    <row r="212" spans="1:10" ht="16.5">
      <c r="A212" s="35"/>
      <c r="B212" s="35"/>
      <c r="C212" s="35"/>
      <c r="D212" s="103"/>
      <c r="E212" s="103"/>
      <c r="F212" s="103"/>
      <c r="G212" s="103"/>
      <c r="H212" s="103"/>
      <c r="I212" s="35"/>
      <c r="J212" s="35"/>
    </row>
    <row r="213" spans="1:10" ht="16.5">
      <c r="A213" s="35"/>
      <c r="B213" s="35"/>
      <c r="C213" s="35"/>
      <c r="D213" s="103"/>
      <c r="E213" s="103"/>
      <c r="F213" s="103"/>
      <c r="G213" s="103"/>
      <c r="H213" s="103"/>
      <c r="I213" s="35"/>
      <c r="J213" s="35"/>
    </row>
    <row r="214" spans="1:10" ht="16.5">
      <c r="A214" s="35"/>
      <c r="B214" s="35"/>
      <c r="C214" s="35"/>
      <c r="D214" s="103"/>
      <c r="E214" s="103"/>
      <c r="F214" s="103"/>
      <c r="G214" s="103"/>
      <c r="H214" s="103"/>
      <c r="I214" s="35"/>
      <c r="J214" s="35"/>
    </row>
    <row r="215" spans="1:10" ht="16.5">
      <c r="A215" s="35"/>
      <c r="B215" s="35"/>
      <c r="C215" s="35"/>
      <c r="D215" s="103"/>
      <c r="E215" s="103"/>
      <c r="F215" s="103"/>
      <c r="G215" s="103"/>
      <c r="H215" s="103"/>
      <c r="I215" s="35"/>
      <c r="J215" s="35"/>
    </row>
    <row r="216" spans="1:10" ht="16.5">
      <c r="A216" s="35"/>
      <c r="B216" s="35"/>
      <c r="C216" s="35"/>
      <c r="D216" s="103"/>
      <c r="E216" s="103"/>
      <c r="F216" s="103"/>
      <c r="G216" s="103"/>
      <c r="H216" s="103"/>
      <c r="I216" s="35"/>
      <c r="J216" s="35"/>
    </row>
    <row r="217" spans="1:10" ht="16.5">
      <c r="A217" s="35"/>
      <c r="B217" s="35"/>
      <c r="C217" s="35"/>
      <c r="D217" s="103"/>
      <c r="E217" s="103"/>
      <c r="F217" s="103"/>
      <c r="G217" s="103"/>
      <c r="H217" s="103"/>
      <c r="I217" s="35"/>
      <c r="J217" s="35"/>
    </row>
    <row r="218" spans="1:10" ht="16.5">
      <c r="A218" s="35"/>
      <c r="B218" s="35"/>
      <c r="C218" s="35"/>
      <c r="D218" s="103"/>
      <c r="E218" s="103"/>
      <c r="F218" s="103"/>
      <c r="G218" s="103"/>
      <c r="H218" s="103"/>
      <c r="I218" s="35"/>
      <c r="J218" s="35"/>
    </row>
    <row r="219" spans="1:10" ht="16.5">
      <c r="A219" s="35"/>
      <c r="B219" s="35"/>
      <c r="C219" s="35"/>
      <c r="D219" s="103"/>
      <c r="E219" s="103"/>
      <c r="F219" s="103"/>
      <c r="G219" s="103"/>
      <c r="H219" s="103"/>
      <c r="I219" s="35"/>
      <c r="J219" s="35"/>
    </row>
    <row r="220" spans="1:10" ht="16.5">
      <c r="A220" s="35"/>
      <c r="B220" s="35"/>
      <c r="C220" s="35"/>
      <c r="D220" s="103"/>
      <c r="E220" s="103"/>
      <c r="F220" s="103"/>
      <c r="G220" s="103"/>
      <c r="H220" s="103"/>
      <c r="I220" s="35"/>
      <c r="J220" s="35"/>
    </row>
    <row r="221" spans="1:10" ht="16.5">
      <c r="A221" s="35"/>
      <c r="B221" s="35"/>
      <c r="C221" s="35"/>
      <c r="D221" s="103"/>
      <c r="E221" s="103"/>
      <c r="F221" s="103"/>
      <c r="G221" s="103"/>
      <c r="H221" s="103"/>
      <c r="I221" s="35"/>
      <c r="J221" s="35"/>
    </row>
    <row r="222" spans="1:10" ht="16.5">
      <c r="A222" s="35"/>
      <c r="B222" s="35"/>
      <c r="C222" s="35"/>
      <c r="D222" s="103"/>
      <c r="E222" s="103"/>
      <c r="F222" s="103"/>
      <c r="G222" s="103"/>
      <c r="H222" s="103"/>
      <c r="I222" s="35"/>
      <c r="J222" s="35"/>
    </row>
    <row r="223" spans="1:10" ht="16.5">
      <c r="A223" s="35"/>
      <c r="B223" s="35"/>
      <c r="C223" s="35"/>
      <c r="D223" s="103"/>
      <c r="E223" s="103"/>
      <c r="F223" s="103"/>
      <c r="G223" s="103"/>
      <c r="H223" s="103"/>
      <c r="I223" s="35"/>
      <c r="J223" s="35"/>
    </row>
    <row r="224" spans="1:10" ht="16.5">
      <c r="A224" s="35"/>
      <c r="B224" s="35"/>
      <c r="C224" s="35"/>
      <c r="D224" s="103"/>
      <c r="E224" s="103"/>
      <c r="F224" s="103"/>
      <c r="G224" s="103"/>
      <c r="H224" s="103"/>
      <c r="I224" s="35"/>
      <c r="J224" s="35"/>
    </row>
    <row r="225" spans="1:10" ht="16.5">
      <c r="A225" s="35"/>
      <c r="B225" s="35"/>
      <c r="C225" s="35"/>
      <c r="D225" s="103"/>
      <c r="E225" s="103"/>
      <c r="F225" s="103"/>
      <c r="G225" s="103"/>
      <c r="H225" s="103"/>
      <c r="I225" s="35"/>
      <c r="J225" s="35"/>
    </row>
    <row r="226" spans="1:10" ht="16.5">
      <c r="A226" s="35"/>
      <c r="B226" s="35"/>
      <c r="C226" s="35"/>
      <c r="D226" s="103"/>
      <c r="E226" s="103"/>
      <c r="F226" s="103"/>
      <c r="G226" s="103"/>
      <c r="H226" s="103"/>
      <c r="I226" s="35"/>
      <c r="J226" s="35"/>
    </row>
    <row r="227" spans="1:10" ht="16.5">
      <c r="A227" s="35"/>
      <c r="B227" s="35"/>
      <c r="C227" s="35"/>
      <c r="D227" s="103"/>
      <c r="E227" s="103"/>
      <c r="F227" s="103"/>
      <c r="G227" s="103"/>
      <c r="H227" s="103"/>
      <c r="I227" s="35"/>
      <c r="J227" s="35"/>
    </row>
    <row r="228" spans="1:10" ht="16.5">
      <c r="A228" s="35"/>
      <c r="B228" s="35"/>
      <c r="C228" s="35"/>
      <c r="D228" s="103"/>
      <c r="E228" s="103"/>
      <c r="F228" s="103"/>
      <c r="G228" s="103"/>
      <c r="H228" s="103"/>
      <c r="I228" s="35"/>
      <c r="J228" s="35"/>
    </row>
    <row r="229" spans="1:10" ht="16.5">
      <c r="A229" s="35"/>
      <c r="B229" s="35"/>
      <c r="C229" s="35"/>
      <c r="D229" s="103"/>
      <c r="E229" s="103"/>
      <c r="F229" s="103"/>
      <c r="G229" s="103"/>
      <c r="H229" s="103"/>
      <c r="I229" s="35"/>
      <c r="J229" s="35"/>
    </row>
    <row r="230" spans="1:10" ht="16.5">
      <c r="A230" s="35"/>
      <c r="B230" s="35"/>
      <c r="C230" s="35"/>
      <c r="D230" s="103"/>
      <c r="E230" s="103"/>
      <c r="F230" s="103"/>
      <c r="G230" s="103"/>
      <c r="H230" s="103"/>
      <c r="I230" s="35"/>
      <c r="J230" s="35"/>
    </row>
    <row r="231" spans="1:10" ht="16.5">
      <c r="A231" s="35"/>
      <c r="B231" s="35"/>
      <c r="C231" s="35"/>
      <c r="D231" s="103"/>
      <c r="E231" s="103"/>
      <c r="F231" s="103"/>
      <c r="G231" s="103"/>
      <c r="H231" s="103"/>
      <c r="I231" s="35"/>
      <c r="J231" s="35"/>
    </row>
    <row r="232" spans="1:10" ht="16.5">
      <c r="A232" s="35"/>
      <c r="B232" s="35"/>
      <c r="C232" s="35"/>
      <c r="D232" s="103"/>
      <c r="E232" s="103"/>
      <c r="F232" s="103"/>
      <c r="G232" s="103"/>
      <c r="H232" s="103"/>
      <c r="I232" s="35"/>
      <c r="J232" s="35"/>
    </row>
    <row r="233" spans="1:10" ht="16.5">
      <c r="A233" s="35"/>
      <c r="B233" s="35"/>
      <c r="C233" s="35"/>
      <c r="D233" s="103"/>
      <c r="E233" s="103"/>
      <c r="F233" s="103"/>
      <c r="G233" s="103"/>
      <c r="H233" s="103"/>
      <c r="I233" s="35"/>
      <c r="J233" s="35"/>
    </row>
    <row r="234" spans="1:10" ht="16.5">
      <c r="A234" s="35"/>
      <c r="B234" s="35"/>
      <c r="C234" s="35"/>
      <c r="D234" s="103"/>
      <c r="E234" s="103"/>
      <c r="F234" s="103"/>
      <c r="G234" s="103"/>
      <c r="H234" s="103"/>
      <c r="I234" s="35"/>
      <c r="J234" s="35"/>
    </row>
    <row r="235" spans="1:10" ht="16.5">
      <c r="A235" s="35"/>
      <c r="B235" s="35"/>
      <c r="C235" s="35"/>
      <c r="D235" s="103"/>
      <c r="E235" s="103"/>
      <c r="F235" s="103"/>
      <c r="G235" s="103"/>
      <c r="H235" s="103"/>
      <c r="I235" s="35"/>
      <c r="J235" s="35"/>
    </row>
    <row r="236" spans="1:10" ht="16.5">
      <c r="A236" s="35"/>
      <c r="B236" s="35"/>
      <c r="C236" s="35"/>
      <c r="D236" s="103"/>
      <c r="E236" s="103"/>
      <c r="F236" s="103"/>
      <c r="G236" s="103"/>
      <c r="H236" s="103"/>
      <c r="I236" s="35"/>
      <c r="J236" s="35"/>
    </row>
    <row r="237" spans="1:10" ht="16.5">
      <c r="A237" s="35"/>
      <c r="B237" s="35"/>
      <c r="C237" s="35"/>
      <c r="D237" s="103"/>
      <c r="E237" s="103"/>
      <c r="F237" s="103"/>
      <c r="G237" s="103"/>
      <c r="H237" s="103"/>
      <c r="I237" s="35"/>
      <c r="J237" s="35"/>
    </row>
    <row r="238" spans="1:10" ht="16.5">
      <c r="A238" s="35"/>
      <c r="B238" s="35"/>
      <c r="C238" s="35"/>
      <c r="D238" s="103"/>
      <c r="E238" s="103"/>
      <c r="F238" s="103"/>
      <c r="G238" s="103"/>
      <c r="H238" s="103"/>
      <c r="I238" s="35"/>
      <c r="J238" s="35"/>
    </row>
    <row r="239" spans="1:10" ht="16.5">
      <c r="A239" s="35"/>
      <c r="B239" s="35"/>
      <c r="C239" s="35"/>
      <c r="D239" s="103"/>
      <c r="E239" s="103"/>
      <c r="F239" s="103"/>
      <c r="G239" s="103"/>
      <c r="H239" s="103"/>
      <c r="I239" s="35"/>
      <c r="J239" s="35"/>
    </row>
    <row r="240" spans="1:10" ht="16.5">
      <c r="A240" s="35"/>
      <c r="B240" s="35"/>
      <c r="C240" s="35"/>
      <c r="D240" s="103"/>
      <c r="E240" s="103"/>
      <c r="F240" s="103"/>
      <c r="G240" s="103"/>
      <c r="H240" s="103"/>
      <c r="I240" s="35"/>
      <c r="J240" s="35"/>
    </row>
    <row r="241" spans="1:10" ht="16.5">
      <c r="A241" s="35"/>
      <c r="B241" s="35"/>
      <c r="C241" s="35"/>
      <c r="D241" s="103"/>
      <c r="E241" s="103"/>
      <c r="F241" s="103"/>
      <c r="G241" s="103"/>
      <c r="H241" s="103"/>
      <c r="I241" s="35"/>
      <c r="J241" s="35"/>
    </row>
    <row r="242" spans="1:10" ht="16.5">
      <c r="A242" s="35"/>
      <c r="B242" s="35"/>
      <c r="C242" s="35"/>
      <c r="D242" s="103"/>
      <c r="E242" s="103"/>
      <c r="F242" s="103"/>
      <c r="G242" s="103"/>
      <c r="H242" s="103"/>
      <c r="I242" s="35"/>
      <c r="J242" s="35"/>
    </row>
    <row r="243" spans="1:10" ht="16.5">
      <c r="A243" s="35"/>
      <c r="B243" s="35"/>
      <c r="C243" s="35"/>
      <c r="D243" s="103"/>
      <c r="E243" s="103"/>
      <c r="F243" s="103"/>
      <c r="G243" s="103"/>
      <c r="H243" s="103"/>
      <c r="I243" s="35"/>
      <c r="J243" s="35"/>
    </row>
    <row r="244" spans="1:10" ht="16.5">
      <c r="A244" s="35"/>
      <c r="B244" s="35"/>
      <c r="C244" s="35"/>
      <c r="D244" s="103"/>
      <c r="E244" s="103"/>
      <c r="F244" s="103"/>
      <c r="G244" s="103"/>
      <c r="H244" s="103"/>
      <c r="I244" s="35"/>
      <c r="J244" s="35"/>
    </row>
    <row r="245" spans="1:10" ht="16.5">
      <c r="A245" s="35"/>
      <c r="B245" s="35"/>
      <c r="C245" s="35"/>
      <c r="D245" s="103"/>
      <c r="E245" s="103"/>
      <c r="F245" s="103"/>
      <c r="G245" s="103"/>
      <c r="H245" s="103"/>
      <c r="I245" s="35"/>
      <c r="J245" s="35"/>
    </row>
    <row r="246" spans="1:10" ht="16.5">
      <c r="A246" s="35"/>
      <c r="B246" s="35"/>
      <c r="C246" s="35"/>
      <c r="D246" s="103"/>
      <c r="E246" s="103"/>
      <c r="F246" s="103"/>
      <c r="G246" s="103"/>
      <c r="H246" s="103"/>
      <c r="I246" s="35"/>
      <c r="J246" s="35"/>
    </row>
    <row r="247" spans="1:10" ht="16.5">
      <c r="A247" s="35"/>
      <c r="B247" s="35"/>
      <c r="C247" s="35"/>
      <c r="D247" s="103"/>
      <c r="E247" s="103"/>
      <c r="F247" s="103"/>
      <c r="G247" s="103"/>
      <c r="H247" s="103"/>
      <c r="I247" s="35"/>
      <c r="J247" s="35"/>
    </row>
    <row r="248" spans="1:10" ht="16.5">
      <c r="A248" s="35"/>
      <c r="B248" s="35"/>
      <c r="C248" s="35"/>
      <c r="D248" s="103"/>
      <c r="E248" s="103"/>
      <c r="F248" s="103"/>
      <c r="G248" s="103"/>
      <c r="H248" s="103"/>
      <c r="I248" s="35"/>
      <c r="J248" s="35"/>
    </row>
    <row r="249" spans="1:10" ht="16.5">
      <c r="A249" s="35"/>
      <c r="B249" s="35"/>
      <c r="C249" s="35"/>
      <c r="D249" s="103"/>
      <c r="E249" s="103"/>
      <c r="F249" s="103"/>
      <c r="G249" s="103"/>
      <c r="H249" s="103"/>
      <c r="I249" s="35"/>
      <c r="J249" s="35"/>
    </row>
    <row r="250" spans="1:10" ht="16.5">
      <c r="A250" s="35"/>
      <c r="B250" s="35"/>
      <c r="C250" s="35"/>
      <c r="D250" s="103"/>
      <c r="E250" s="103"/>
      <c r="F250" s="103"/>
      <c r="G250" s="103"/>
      <c r="H250" s="103"/>
      <c r="I250" s="35"/>
      <c r="J250" s="35"/>
    </row>
    <row r="251" spans="1:10" ht="16.5">
      <c r="A251" s="35"/>
      <c r="B251" s="35"/>
      <c r="C251" s="35"/>
      <c r="D251" s="103"/>
      <c r="E251" s="103"/>
      <c r="F251" s="103"/>
      <c r="G251" s="103"/>
      <c r="H251" s="103"/>
      <c r="I251" s="35"/>
      <c r="J251" s="35"/>
    </row>
    <row r="252" spans="1:10" ht="16.5">
      <c r="A252" s="35"/>
      <c r="B252" s="35"/>
      <c r="C252" s="35"/>
      <c r="D252" s="103"/>
      <c r="E252" s="103"/>
      <c r="F252" s="103"/>
      <c r="G252" s="103"/>
      <c r="H252" s="103"/>
      <c r="I252" s="35"/>
      <c r="J252" s="35"/>
    </row>
    <row r="253" spans="1:10" ht="16.5">
      <c r="A253" s="35"/>
      <c r="B253" s="35"/>
      <c r="C253" s="35"/>
      <c r="D253" s="103"/>
      <c r="E253" s="103"/>
      <c r="F253" s="103"/>
      <c r="G253" s="103"/>
      <c r="H253" s="103"/>
      <c r="I253" s="35"/>
      <c r="J253" s="35"/>
    </row>
    <row r="254" spans="1:10" ht="16.5">
      <c r="A254" s="35"/>
      <c r="B254" s="35"/>
      <c r="C254" s="35"/>
      <c r="D254" s="103"/>
      <c r="E254" s="103"/>
      <c r="F254" s="103"/>
      <c r="G254" s="103"/>
      <c r="H254" s="103"/>
      <c r="I254" s="35"/>
      <c r="J254" s="35"/>
    </row>
    <row r="255" spans="1:10" ht="16.5">
      <c r="A255" s="35"/>
      <c r="B255" s="35"/>
      <c r="C255" s="35"/>
      <c r="D255" s="103"/>
      <c r="E255" s="103"/>
      <c r="F255" s="103"/>
      <c r="G255" s="103"/>
      <c r="H255" s="103"/>
      <c r="I255" s="35"/>
      <c r="J255" s="35"/>
    </row>
    <row r="256" spans="1:10" ht="16.5">
      <c r="A256" s="35"/>
      <c r="B256" s="35"/>
      <c r="C256" s="35"/>
      <c r="D256" s="103"/>
      <c r="E256" s="103"/>
      <c r="F256" s="103"/>
      <c r="G256" s="103"/>
      <c r="H256" s="103"/>
      <c r="I256" s="35"/>
      <c r="J256" s="35"/>
    </row>
    <row r="257" spans="1:10" ht="16.5">
      <c r="A257" s="35"/>
      <c r="B257" s="35"/>
      <c r="C257" s="35"/>
      <c r="D257" s="103"/>
      <c r="E257" s="103"/>
      <c r="F257" s="103"/>
      <c r="G257" s="103"/>
      <c r="H257" s="103"/>
      <c r="I257" s="35"/>
      <c r="J257" s="35"/>
    </row>
    <row r="258" spans="1:10" ht="16.5">
      <c r="A258" s="35"/>
      <c r="B258" s="35"/>
      <c r="C258" s="35"/>
      <c r="D258" s="103"/>
      <c r="E258" s="103"/>
      <c r="F258" s="103"/>
      <c r="G258" s="103"/>
      <c r="H258" s="103"/>
      <c r="I258" s="35"/>
      <c r="J258" s="35"/>
    </row>
    <row r="259" spans="1:10" ht="16.5">
      <c r="A259" s="35"/>
      <c r="B259" s="35"/>
      <c r="C259" s="35"/>
      <c r="D259" s="103"/>
      <c r="E259" s="103"/>
      <c r="F259" s="103"/>
      <c r="G259" s="103"/>
      <c r="H259" s="103"/>
      <c r="I259" s="35"/>
      <c r="J259" s="35"/>
    </row>
    <row r="260" spans="1:10" ht="16.5">
      <c r="A260" s="35"/>
      <c r="B260" s="35"/>
      <c r="C260" s="35"/>
      <c r="D260" s="103"/>
      <c r="E260" s="103"/>
      <c r="F260" s="103"/>
      <c r="G260" s="103"/>
      <c r="H260" s="103"/>
      <c r="I260" s="35"/>
      <c r="J260" s="35"/>
    </row>
    <row r="261" spans="1:10" ht="16.5">
      <c r="A261" s="35"/>
      <c r="B261" s="35"/>
      <c r="C261" s="35"/>
      <c r="D261" s="103"/>
      <c r="E261" s="103"/>
      <c r="F261" s="103"/>
      <c r="G261" s="103"/>
      <c r="H261" s="103"/>
      <c r="I261" s="35"/>
      <c r="J261" s="35"/>
    </row>
    <row r="262" spans="1:10" ht="16.5">
      <c r="A262" s="35"/>
      <c r="B262" s="35"/>
      <c r="C262" s="35"/>
      <c r="D262" s="103"/>
      <c r="E262" s="103"/>
      <c r="F262" s="103"/>
      <c r="G262" s="103"/>
      <c r="H262" s="103"/>
      <c r="I262" s="35"/>
      <c r="J262" s="35"/>
    </row>
    <row r="263" spans="1:10" ht="16.5">
      <c r="A263" s="35"/>
      <c r="B263" s="35"/>
      <c r="C263" s="35"/>
      <c r="D263" s="103"/>
      <c r="E263" s="103"/>
      <c r="F263" s="103"/>
      <c r="G263" s="103"/>
      <c r="H263" s="103"/>
      <c r="I263" s="35"/>
      <c r="J263" s="35"/>
    </row>
    <row r="264" spans="1:10" ht="16.5">
      <c r="A264" s="35"/>
      <c r="B264" s="35"/>
      <c r="C264" s="35"/>
      <c r="D264" s="103"/>
      <c r="E264" s="103"/>
      <c r="F264" s="103"/>
      <c r="G264" s="103"/>
      <c r="H264" s="103"/>
      <c r="I264" s="35"/>
      <c r="J264" s="35"/>
    </row>
    <row r="265" spans="1:10" ht="16.5">
      <c r="A265" s="35"/>
      <c r="B265" s="35"/>
      <c r="C265" s="35"/>
      <c r="D265" s="103"/>
      <c r="E265" s="103"/>
      <c r="F265" s="103"/>
      <c r="G265" s="103"/>
      <c r="H265" s="103"/>
      <c r="I265" s="35"/>
      <c r="J265" s="35"/>
    </row>
    <row r="266" spans="1:10" ht="16.5">
      <c r="A266" s="35"/>
      <c r="B266" s="35"/>
      <c r="C266" s="35"/>
      <c r="D266" s="103"/>
      <c r="E266" s="103"/>
      <c r="F266" s="103"/>
      <c r="G266" s="103"/>
      <c r="H266" s="103"/>
      <c r="I266" s="35"/>
      <c r="J266" s="35"/>
    </row>
    <row r="267" spans="1:10" ht="16.5">
      <c r="A267" s="35"/>
      <c r="B267" s="35"/>
      <c r="C267" s="35"/>
      <c r="D267" s="103"/>
      <c r="E267" s="103"/>
      <c r="F267" s="103"/>
      <c r="G267" s="103"/>
      <c r="H267" s="103"/>
      <c r="I267" s="35"/>
      <c r="J267" s="35"/>
    </row>
    <row r="268" spans="1:10" ht="16.5">
      <c r="A268" s="35"/>
      <c r="B268" s="35"/>
      <c r="C268" s="35"/>
      <c r="D268" s="103"/>
      <c r="E268" s="103"/>
      <c r="F268" s="103"/>
      <c r="G268" s="103"/>
      <c r="H268" s="103"/>
      <c r="I268" s="35"/>
      <c r="J268" s="35"/>
    </row>
    <row r="269" spans="1:10" ht="16.5">
      <c r="A269" s="35"/>
      <c r="B269" s="35"/>
      <c r="C269" s="35"/>
      <c r="D269" s="103"/>
      <c r="E269" s="103"/>
      <c r="F269" s="103"/>
      <c r="G269" s="103"/>
      <c r="H269" s="103"/>
      <c r="I269" s="35"/>
      <c r="J269" s="35"/>
    </row>
    <row r="270" spans="1:10" ht="16.5">
      <c r="A270" s="35"/>
      <c r="B270" s="35"/>
      <c r="C270" s="35"/>
      <c r="D270" s="103"/>
      <c r="E270" s="103"/>
      <c r="F270" s="103"/>
      <c r="G270" s="103"/>
      <c r="H270" s="103"/>
      <c r="I270" s="35"/>
      <c r="J270" s="35"/>
    </row>
    <row r="271" spans="1:10" ht="16.5">
      <c r="A271" s="35"/>
      <c r="B271" s="35"/>
      <c r="C271" s="35"/>
      <c r="D271" s="103"/>
      <c r="E271" s="103"/>
      <c r="F271" s="103"/>
      <c r="G271" s="103"/>
      <c r="H271" s="103"/>
      <c r="I271" s="35"/>
      <c r="J271" s="35"/>
    </row>
    <row r="272" spans="1:10" ht="16.5">
      <c r="A272" s="35"/>
      <c r="B272" s="35"/>
      <c r="C272" s="35"/>
      <c r="D272" s="103"/>
      <c r="E272" s="103"/>
      <c r="F272" s="103"/>
      <c r="G272" s="103"/>
      <c r="H272" s="103"/>
      <c r="I272" s="35"/>
      <c r="J272" s="35"/>
    </row>
    <row r="273" spans="1:10" ht="16.5">
      <c r="A273" s="35"/>
      <c r="B273" s="35"/>
      <c r="C273" s="35"/>
      <c r="D273" s="103"/>
      <c r="E273" s="103"/>
      <c r="F273" s="103"/>
      <c r="G273" s="103"/>
      <c r="H273" s="103"/>
      <c r="I273" s="35"/>
      <c r="J273" s="35"/>
    </row>
    <row r="274" spans="1:10" ht="16.5">
      <c r="A274" s="35"/>
      <c r="B274" s="35"/>
      <c r="C274" s="35"/>
      <c r="D274" s="103"/>
      <c r="E274" s="103"/>
      <c r="F274" s="103"/>
      <c r="G274" s="103"/>
      <c r="H274" s="103"/>
      <c r="I274" s="35"/>
      <c r="J274" s="35"/>
    </row>
    <row r="275" spans="1:10" ht="16.5">
      <c r="A275" s="35"/>
      <c r="B275" s="35"/>
      <c r="C275" s="35"/>
      <c r="D275" s="103"/>
      <c r="E275" s="103"/>
      <c r="F275" s="103"/>
      <c r="G275" s="103"/>
      <c r="H275" s="103"/>
      <c r="I275" s="35"/>
      <c r="J275" s="35"/>
    </row>
    <row r="276" spans="1:10" ht="16.5">
      <c r="A276" s="35"/>
      <c r="B276" s="35"/>
      <c r="C276" s="35"/>
      <c r="D276" s="103"/>
      <c r="E276" s="103"/>
      <c r="F276" s="103"/>
      <c r="G276" s="103"/>
      <c r="H276" s="103"/>
      <c r="I276" s="35"/>
      <c r="J276" s="35"/>
    </row>
    <row r="277" spans="1:10" ht="16.5">
      <c r="A277" s="35"/>
      <c r="B277" s="35"/>
      <c r="C277" s="35"/>
      <c r="D277" s="103"/>
      <c r="E277" s="103"/>
      <c r="F277" s="103"/>
      <c r="G277" s="103"/>
      <c r="H277" s="103"/>
      <c r="I277" s="35"/>
      <c r="J277" s="35"/>
    </row>
    <row r="278" spans="1:10" ht="16.5">
      <c r="A278" s="35"/>
      <c r="B278" s="35"/>
      <c r="C278" s="35"/>
      <c r="D278" s="103"/>
      <c r="E278" s="103"/>
      <c r="F278" s="103"/>
      <c r="G278" s="103"/>
      <c r="H278" s="103"/>
      <c r="I278" s="35"/>
      <c r="J278" s="35"/>
    </row>
    <row r="279" spans="1:10" ht="16.5">
      <c r="A279" s="35"/>
      <c r="B279" s="35"/>
      <c r="C279" s="35"/>
      <c r="D279" s="103"/>
      <c r="E279" s="103"/>
      <c r="F279" s="103"/>
      <c r="G279" s="103"/>
      <c r="H279" s="103"/>
      <c r="I279" s="35"/>
      <c r="J279" s="35"/>
    </row>
    <row r="280" spans="1:10" ht="16.5">
      <c r="A280" s="35"/>
      <c r="B280" s="35"/>
      <c r="C280" s="35"/>
      <c r="D280" s="103"/>
      <c r="E280" s="103"/>
      <c r="F280" s="103"/>
      <c r="G280" s="103"/>
      <c r="H280" s="103"/>
      <c r="I280" s="35"/>
      <c r="J280" s="35"/>
    </row>
    <row r="281" spans="1:10" ht="16.5">
      <c r="A281" s="35"/>
      <c r="B281" s="35"/>
      <c r="C281" s="35"/>
      <c r="D281" s="103"/>
      <c r="E281" s="103"/>
      <c r="F281" s="103"/>
      <c r="G281" s="103"/>
      <c r="H281" s="103"/>
      <c r="I281" s="35"/>
      <c r="J281" s="35"/>
    </row>
    <row r="282" spans="1:10" ht="16.5">
      <c r="A282" s="35"/>
      <c r="B282" s="35"/>
      <c r="C282" s="35"/>
      <c r="D282" s="103"/>
      <c r="E282" s="103"/>
      <c r="F282" s="103"/>
      <c r="G282" s="103"/>
      <c r="H282" s="103"/>
      <c r="I282" s="35"/>
      <c r="J282" s="35"/>
    </row>
    <row r="283" spans="1:10" ht="16.5">
      <c r="A283" s="35"/>
      <c r="B283" s="35"/>
      <c r="C283" s="35"/>
      <c r="D283" s="103"/>
      <c r="E283" s="103"/>
      <c r="F283" s="103"/>
      <c r="G283" s="103"/>
      <c r="H283" s="103"/>
      <c r="I283" s="35"/>
      <c r="J283" s="35"/>
    </row>
    <row r="284" spans="1:10" ht="16.5">
      <c r="A284" s="35"/>
      <c r="B284" s="35"/>
      <c r="C284" s="35"/>
      <c r="D284" s="103"/>
      <c r="E284" s="103"/>
      <c r="F284" s="103"/>
      <c r="G284" s="103"/>
      <c r="H284" s="103"/>
      <c r="I284" s="35"/>
      <c r="J284" s="35"/>
    </row>
    <row r="285" spans="1:10" ht="16.5">
      <c r="A285" s="35"/>
      <c r="B285" s="35"/>
      <c r="C285" s="35"/>
      <c r="D285" s="103"/>
      <c r="E285" s="103"/>
      <c r="F285" s="103"/>
      <c r="G285" s="103"/>
      <c r="H285" s="103"/>
      <c r="I285" s="35"/>
      <c r="J285" s="35"/>
    </row>
    <row r="286" spans="1:10" ht="16.5">
      <c r="A286" s="35"/>
      <c r="B286" s="35"/>
      <c r="C286" s="35"/>
      <c r="D286" s="103"/>
      <c r="E286" s="103"/>
      <c r="F286" s="103"/>
      <c r="G286" s="103"/>
      <c r="H286" s="103"/>
      <c r="I286" s="35"/>
      <c r="J286" s="35"/>
    </row>
    <row r="287" spans="1:10" ht="16.5">
      <c r="A287" s="35"/>
      <c r="B287" s="35"/>
      <c r="C287" s="35"/>
      <c r="D287" s="103"/>
      <c r="E287" s="103"/>
      <c r="F287" s="103"/>
      <c r="G287" s="103"/>
      <c r="H287" s="103"/>
      <c r="I287" s="35"/>
      <c r="J287" s="35"/>
    </row>
    <row r="288" spans="1:10" ht="16.5">
      <c r="A288" s="35"/>
      <c r="B288" s="35"/>
      <c r="C288" s="35"/>
      <c r="D288" s="103"/>
      <c r="E288" s="103"/>
      <c r="F288" s="103"/>
      <c r="G288" s="103"/>
      <c r="H288" s="103"/>
      <c r="I288" s="35"/>
      <c r="J288" s="35"/>
    </row>
    <row r="289" spans="1:10" ht="16.5">
      <c r="A289" s="35"/>
      <c r="B289" s="35"/>
      <c r="C289" s="35"/>
      <c r="D289" s="103"/>
      <c r="E289" s="103"/>
      <c r="F289" s="103"/>
      <c r="G289" s="103"/>
      <c r="H289" s="103"/>
      <c r="I289" s="35"/>
      <c r="J289" s="35"/>
    </row>
    <row r="290" spans="1:10" ht="16.5">
      <c r="A290" s="35"/>
      <c r="B290" s="35"/>
      <c r="C290" s="35"/>
      <c r="D290" s="103"/>
      <c r="E290" s="103"/>
      <c r="F290" s="103"/>
      <c r="G290" s="103"/>
      <c r="H290" s="103"/>
      <c r="I290" s="35"/>
      <c r="J290" s="35"/>
    </row>
    <row r="291" spans="1:10" ht="16.5">
      <c r="A291" s="35"/>
      <c r="B291" s="35"/>
      <c r="C291" s="35"/>
      <c r="D291" s="103"/>
      <c r="E291" s="103"/>
      <c r="F291" s="103"/>
      <c r="G291" s="103"/>
      <c r="H291" s="103"/>
      <c r="I291" s="35"/>
      <c r="J291" s="35"/>
    </row>
    <row r="292" spans="1:10" ht="16.5">
      <c r="A292" s="35"/>
      <c r="B292" s="35"/>
      <c r="C292" s="35"/>
      <c r="D292" s="103"/>
      <c r="E292" s="103"/>
      <c r="F292" s="103"/>
      <c r="G292" s="103"/>
      <c r="H292" s="103"/>
      <c r="I292" s="35"/>
      <c r="J292" s="35"/>
    </row>
    <row r="293" spans="1:10" ht="16.5">
      <c r="A293" s="35"/>
      <c r="B293" s="35"/>
      <c r="C293" s="35"/>
      <c r="D293" s="103"/>
      <c r="E293" s="103"/>
      <c r="F293" s="103"/>
      <c r="G293" s="103"/>
      <c r="H293" s="103"/>
      <c r="I293" s="35"/>
      <c r="J293" s="35"/>
    </row>
    <row r="294" spans="1:10" ht="16.5">
      <c r="A294" s="35"/>
      <c r="B294" s="35"/>
      <c r="C294" s="35"/>
      <c r="D294" s="103"/>
      <c r="E294" s="103"/>
      <c r="F294" s="103"/>
      <c r="G294" s="103"/>
      <c r="H294" s="103"/>
      <c r="I294" s="35"/>
      <c r="J294" s="35"/>
    </row>
    <row r="295" spans="1:10" ht="16.5">
      <c r="A295" s="35"/>
      <c r="B295" s="35"/>
      <c r="C295" s="35"/>
      <c r="D295" s="103"/>
      <c r="E295" s="103"/>
      <c r="F295" s="103"/>
      <c r="G295" s="103"/>
      <c r="H295" s="103"/>
      <c r="I295" s="35"/>
      <c r="J295" s="35"/>
    </row>
    <row r="296" spans="1:10" ht="16.5">
      <c r="A296" s="35"/>
      <c r="B296" s="35"/>
      <c r="C296" s="35"/>
      <c r="D296" s="103"/>
      <c r="E296" s="103"/>
      <c r="F296" s="103"/>
      <c r="G296" s="103"/>
      <c r="H296" s="103"/>
      <c r="I296" s="35"/>
      <c r="J296" s="35"/>
    </row>
    <row r="297" spans="1:10" ht="16.5">
      <c r="A297" s="35"/>
      <c r="B297" s="35"/>
      <c r="C297" s="35"/>
      <c r="D297" s="103"/>
      <c r="E297" s="103"/>
      <c r="F297" s="103"/>
      <c r="G297" s="103"/>
      <c r="H297" s="103"/>
      <c r="I297" s="35"/>
      <c r="J297" s="35"/>
    </row>
    <row r="298" spans="1:10" ht="16.5">
      <c r="A298" s="35"/>
      <c r="B298" s="35"/>
      <c r="C298" s="35"/>
      <c r="D298" s="103"/>
      <c r="E298" s="103"/>
      <c r="F298" s="103"/>
      <c r="G298" s="103"/>
      <c r="H298" s="103"/>
      <c r="I298" s="35"/>
      <c r="J298" s="35"/>
    </row>
    <row r="299" spans="1:10" ht="16.5">
      <c r="A299" s="35"/>
      <c r="B299" s="35"/>
      <c r="C299" s="35"/>
      <c r="D299" s="103"/>
      <c r="E299" s="103"/>
      <c r="F299" s="103"/>
      <c r="G299" s="103"/>
      <c r="H299" s="103"/>
      <c r="I299" s="35"/>
      <c r="J299" s="35"/>
    </row>
    <row r="300" spans="1:10" ht="16.5">
      <c r="A300" s="35"/>
      <c r="B300" s="35"/>
      <c r="C300" s="35"/>
      <c r="D300" s="103"/>
      <c r="E300" s="103"/>
      <c r="F300" s="103"/>
      <c r="G300" s="103"/>
      <c r="H300" s="103"/>
      <c r="I300" s="35"/>
      <c r="J300" s="35"/>
    </row>
    <row r="301" spans="1:10" ht="16.5">
      <c r="A301" s="35"/>
      <c r="B301" s="35"/>
      <c r="C301" s="35"/>
      <c r="D301" s="103"/>
      <c r="E301" s="103"/>
      <c r="F301" s="103"/>
      <c r="G301" s="103"/>
      <c r="H301" s="103"/>
      <c r="I301" s="35"/>
      <c r="J301" s="35"/>
    </row>
    <row r="302" spans="1:10" ht="16.5">
      <c r="A302" s="35"/>
      <c r="B302" s="35"/>
      <c r="C302" s="35"/>
      <c r="D302" s="103"/>
      <c r="E302" s="103"/>
      <c r="F302" s="103"/>
      <c r="G302" s="103"/>
      <c r="H302" s="103"/>
      <c r="I302" s="35"/>
      <c r="J302" s="35"/>
    </row>
    <row r="303" spans="1:10" ht="16.5">
      <c r="A303" s="35"/>
      <c r="B303" s="35"/>
      <c r="C303" s="35"/>
      <c r="D303" s="103"/>
      <c r="E303" s="103"/>
      <c r="F303" s="103"/>
      <c r="G303" s="103"/>
      <c r="H303" s="103"/>
      <c r="I303" s="35"/>
      <c r="J303" s="35"/>
    </row>
    <row r="304" spans="1:10" ht="16.5">
      <c r="A304" s="35"/>
      <c r="B304" s="35"/>
      <c r="C304" s="35"/>
      <c r="D304" s="103"/>
      <c r="E304" s="103"/>
      <c r="F304" s="103"/>
      <c r="G304" s="103"/>
      <c r="H304" s="103"/>
      <c r="I304" s="35"/>
      <c r="J304" s="35"/>
    </row>
    <row r="305" spans="1:10" ht="16.5">
      <c r="A305" s="35"/>
      <c r="B305" s="35"/>
      <c r="C305" s="35"/>
      <c r="D305" s="103"/>
      <c r="E305" s="103"/>
      <c r="F305" s="103"/>
      <c r="G305" s="103"/>
      <c r="H305" s="103"/>
      <c r="I305" s="35"/>
      <c r="J305" s="35"/>
    </row>
    <row r="306" spans="1:10" ht="16.5">
      <c r="A306" s="35"/>
      <c r="B306" s="35"/>
      <c r="C306" s="35"/>
      <c r="D306" s="103"/>
      <c r="E306" s="103"/>
      <c r="F306" s="103"/>
      <c r="G306" s="103"/>
      <c r="H306" s="103"/>
      <c r="I306" s="35"/>
      <c r="J306" s="35"/>
    </row>
    <row r="307" spans="1:10" ht="16.5">
      <c r="A307" s="35"/>
      <c r="B307" s="35"/>
      <c r="C307" s="35"/>
      <c r="D307" s="103"/>
      <c r="E307" s="103"/>
      <c r="F307" s="103"/>
      <c r="G307" s="103"/>
      <c r="H307" s="103"/>
      <c r="I307" s="35"/>
      <c r="J307" s="35"/>
    </row>
    <row r="308" spans="1:10" ht="16.5">
      <c r="A308" s="35"/>
      <c r="B308" s="35"/>
      <c r="C308" s="35"/>
      <c r="D308" s="103"/>
      <c r="E308" s="103"/>
      <c r="F308" s="103"/>
      <c r="G308" s="103"/>
      <c r="H308" s="103"/>
      <c r="I308" s="35"/>
      <c r="J308" s="35"/>
    </row>
    <row r="309" spans="1:10" ht="16.5">
      <c r="A309" s="35"/>
      <c r="B309" s="35"/>
      <c r="C309" s="35"/>
      <c r="D309" s="103"/>
      <c r="E309" s="103"/>
      <c r="F309" s="103"/>
      <c r="G309" s="103"/>
      <c r="H309" s="103"/>
      <c r="I309" s="35"/>
      <c r="J309" s="35"/>
    </row>
    <row r="310" spans="1:10" ht="16.5">
      <c r="A310" s="35"/>
      <c r="B310" s="35"/>
      <c r="C310" s="35"/>
      <c r="D310" s="103"/>
      <c r="E310" s="103"/>
      <c r="F310" s="103"/>
      <c r="G310" s="103"/>
      <c r="H310" s="103"/>
      <c r="I310" s="35"/>
      <c r="J310" s="35"/>
    </row>
    <row r="311" spans="1:10" ht="16.5">
      <c r="A311" s="35"/>
      <c r="B311" s="35"/>
      <c r="C311" s="35"/>
      <c r="D311" s="103"/>
      <c r="E311" s="103"/>
      <c r="F311" s="103"/>
      <c r="G311" s="103"/>
      <c r="H311" s="103"/>
      <c r="I311" s="35"/>
      <c r="J311" s="35"/>
    </row>
    <row r="312" spans="1:10" ht="16.5">
      <c r="A312" s="35"/>
      <c r="B312" s="35"/>
      <c r="C312" s="35"/>
      <c r="D312" s="103"/>
      <c r="E312" s="103"/>
      <c r="F312" s="103"/>
      <c r="G312" s="103"/>
      <c r="H312" s="103"/>
      <c r="I312" s="35"/>
      <c r="J312" s="35"/>
    </row>
    <row r="313" spans="1:10" ht="16.5">
      <c r="A313" s="35"/>
      <c r="B313" s="35"/>
      <c r="C313" s="35"/>
      <c r="D313" s="103"/>
      <c r="E313" s="103"/>
      <c r="F313" s="103"/>
      <c r="G313" s="103"/>
      <c r="H313" s="103"/>
      <c r="I313" s="35"/>
      <c r="J313" s="35"/>
    </row>
    <row r="314" spans="1:10" ht="16.5">
      <c r="A314" s="35"/>
      <c r="B314" s="35"/>
      <c r="C314" s="35"/>
      <c r="D314" s="103"/>
      <c r="E314" s="103"/>
      <c r="F314" s="103"/>
      <c r="G314" s="103"/>
      <c r="H314" s="103"/>
      <c r="I314" s="35"/>
      <c r="J314" s="35"/>
    </row>
    <row r="315" spans="1:10" ht="16.5">
      <c r="A315" s="35"/>
      <c r="B315" s="35"/>
      <c r="C315" s="35"/>
      <c r="D315" s="103"/>
      <c r="E315" s="103"/>
      <c r="F315" s="103"/>
      <c r="G315" s="103"/>
      <c r="H315" s="103"/>
      <c r="I315" s="35"/>
      <c r="J315" s="35"/>
    </row>
    <row r="316" spans="1:10" ht="16.5">
      <c r="A316" s="35"/>
      <c r="B316" s="35"/>
      <c r="C316" s="35"/>
      <c r="D316" s="103"/>
      <c r="E316" s="103"/>
      <c r="F316" s="103"/>
      <c r="G316" s="103"/>
      <c r="H316" s="103"/>
      <c r="I316" s="35"/>
      <c r="J316" s="35"/>
    </row>
    <row r="317" spans="1:10" ht="16.5">
      <c r="A317" s="35"/>
      <c r="B317" s="35"/>
      <c r="C317" s="35"/>
      <c r="D317" s="103"/>
      <c r="E317" s="103"/>
      <c r="F317" s="103"/>
      <c r="G317" s="103"/>
      <c r="H317" s="103"/>
      <c r="I317" s="35"/>
      <c r="J317" s="35"/>
    </row>
    <row r="318" spans="1:10" ht="16.5">
      <c r="A318" s="35"/>
      <c r="B318" s="35"/>
      <c r="C318" s="35"/>
      <c r="D318" s="103"/>
      <c r="E318" s="103"/>
      <c r="F318" s="103"/>
      <c r="G318" s="103"/>
      <c r="H318" s="103"/>
      <c r="I318" s="35"/>
      <c r="J318" s="35"/>
    </row>
    <row r="319" spans="1:10" ht="16.5">
      <c r="A319" s="35"/>
      <c r="B319" s="35"/>
      <c r="C319" s="35"/>
      <c r="D319" s="103"/>
      <c r="E319" s="103"/>
      <c r="F319" s="103"/>
      <c r="G319" s="103"/>
      <c r="H319" s="103"/>
      <c r="I319" s="35"/>
      <c r="J319" s="35"/>
    </row>
    <row r="320" spans="1:10" ht="16.5">
      <c r="A320" s="35"/>
      <c r="B320" s="35"/>
      <c r="C320" s="35"/>
      <c r="D320" s="103"/>
      <c r="E320" s="103"/>
      <c r="F320" s="103"/>
      <c r="G320" s="103"/>
      <c r="H320" s="103"/>
      <c r="I320" s="35"/>
      <c r="J320" s="35"/>
    </row>
    <row r="321" spans="1:10" ht="16.5">
      <c r="A321" s="35"/>
      <c r="B321" s="35"/>
      <c r="C321" s="35"/>
      <c r="D321" s="103"/>
      <c r="E321" s="103"/>
      <c r="F321" s="103"/>
      <c r="G321" s="103"/>
      <c r="H321" s="103"/>
      <c r="I321" s="35"/>
      <c r="J321" s="35"/>
    </row>
    <row r="322" spans="1:10" ht="16.5">
      <c r="A322" s="35"/>
      <c r="B322" s="35"/>
      <c r="C322" s="35"/>
      <c r="D322" s="103"/>
      <c r="E322" s="103"/>
      <c r="F322" s="103"/>
      <c r="G322" s="103"/>
      <c r="H322" s="103"/>
      <c r="I322" s="35"/>
      <c r="J322" s="35"/>
    </row>
    <row r="323" spans="1:10" ht="16.5">
      <c r="A323" s="35"/>
      <c r="B323" s="35"/>
      <c r="C323" s="35"/>
      <c r="D323" s="103"/>
      <c r="E323" s="103"/>
      <c r="F323" s="103"/>
      <c r="G323" s="103"/>
      <c r="H323" s="103"/>
      <c r="I323" s="35"/>
      <c r="J323" s="35"/>
    </row>
    <row r="324" spans="1:10" ht="16.5">
      <c r="A324" s="35"/>
      <c r="B324" s="35"/>
      <c r="C324" s="35"/>
      <c r="D324" s="103"/>
      <c r="E324" s="103"/>
      <c r="F324" s="103"/>
      <c r="G324" s="103"/>
      <c r="H324" s="103"/>
      <c r="I324" s="35"/>
      <c r="J324" s="35"/>
    </row>
    <row r="325" spans="1:10" ht="16.5">
      <c r="A325" s="35"/>
      <c r="B325" s="35"/>
      <c r="C325" s="35"/>
      <c r="D325" s="103"/>
      <c r="E325" s="103"/>
      <c r="F325" s="103"/>
      <c r="G325" s="103"/>
      <c r="H325" s="103"/>
      <c r="I325" s="35"/>
      <c r="J325" s="35"/>
    </row>
    <row r="326" spans="1:10" ht="16.5">
      <c r="A326" s="35"/>
      <c r="B326" s="35"/>
      <c r="C326" s="35"/>
      <c r="D326" s="103"/>
      <c r="E326" s="103"/>
      <c r="F326" s="103"/>
      <c r="G326" s="103"/>
      <c r="H326" s="103"/>
      <c r="I326" s="35"/>
      <c r="J326" s="35"/>
    </row>
    <row r="327" spans="1:10" ht="16.5">
      <c r="A327" s="35"/>
      <c r="B327" s="35"/>
      <c r="C327" s="35"/>
      <c r="D327" s="103"/>
      <c r="E327" s="103"/>
      <c r="F327" s="103"/>
      <c r="G327" s="103"/>
      <c r="H327" s="103"/>
      <c r="I327" s="35"/>
      <c r="J327" s="35"/>
    </row>
    <row r="328" spans="1:10" ht="16.5">
      <c r="A328" s="35"/>
      <c r="B328" s="35"/>
      <c r="C328" s="35"/>
      <c r="D328" s="103"/>
      <c r="E328" s="103"/>
      <c r="F328" s="103"/>
      <c r="G328" s="103"/>
      <c r="H328" s="103"/>
      <c r="I328" s="35"/>
      <c r="J328" s="35"/>
    </row>
    <row r="329" spans="1:10" ht="16.5">
      <c r="A329" s="35"/>
      <c r="B329" s="35"/>
      <c r="C329" s="35"/>
      <c r="D329" s="103"/>
      <c r="E329" s="103"/>
      <c r="F329" s="103"/>
      <c r="G329" s="103"/>
      <c r="H329" s="103"/>
      <c r="I329" s="35"/>
      <c r="J329" s="35"/>
    </row>
    <row r="330" spans="1:10" ht="16.5">
      <c r="A330" s="35"/>
      <c r="B330" s="35"/>
      <c r="C330" s="35"/>
      <c r="D330" s="103"/>
      <c r="E330" s="103"/>
      <c r="F330" s="103"/>
      <c r="G330" s="103"/>
      <c r="H330" s="103"/>
      <c r="I330" s="35"/>
      <c r="J330" s="35"/>
    </row>
    <row r="331" spans="1:10" ht="16.5">
      <c r="A331" s="35"/>
      <c r="B331" s="35"/>
      <c r="C331" s="35"/>
      <c r="D331" s="103"/>
      <c r="E331" s="103"/>
      <c r="F331" s="103"/>
      <c r="G331" s="103"/>
      <c r="H331" s="103"/>
      <c r="I331" s="35"/>
      <c r="J331" s="35"/>
    </row>
    <row r="332" spans="1:10" ht="16.5">
      <c r="A332" s="35"/>
      <c r="B332" s="35"/>
      <c r="C332" s="35"/>
      <c r="D332" s="103"/>
      <c r="E332" s="103"/>
      <c r="F332" s="103"/>
      <c r="G332" s="103"/>
      <c r="H332" s="103"/>
      <c r="I332" s="35"/>
      <c r="J332" s="35"/>
    </row>
    <row r="333" spans="1:10" ht="16.5">
      <c r="A333" s="35"/>
      <c r="B333" s="35"/>
      <c r="C333" s="35"/>
      <c r="D333" s="103"/>
      <c r="E333" s="103"/>
      <c r="F333" s="103"/>
      <c r="G333" s="103"/>
      <c r="H333" s="103"/>
      <c r="I333" s="35"/>
      <c r="J333" s="35"/>
    </row>
    <row r="334" spans="1:10" ht="16.5">
      <c r="A334" s="35"/>
      <c r="B334" s="35"/>
      <c r="C334" s="35"/>
      <c r="D334" s="103"/>
      <c r="E334" s="103"/>
      <c r="F334" s="103"/>
      <c r="G334" s="103"/>
      <c r="H334" s="103"/>
      <c r="I334" s="35"/>
      <c r="J334" s="35"/>
    </row>
    <row r="335" spans="1:10" ht="16.5">
      <c r="A335" s="35"/>
      <c r="B335" s="35"/>
      <c r="C335" s="35"/>
      <c r="D335" s="103"/>
      <c r="E335" s="103"/>
      <c r="F335" s="103"/>
      <c r="G335" s="103"/>
      <c r="H335" s="103"/>
      <c r="I335" s="35"/>
      <c r="J335" s="35"/>
    </row>
    <row r="336" spans="1:10" ht="16.5">
      <c r="A336" s="35"/>
      <c r="B336" s="35"/>
      <c r="C336" s="35"/>
      <c r="D336" s="103"/>
      <c r="E336" s="103"/>
      <c r="F336" s="103"/>
      <c r="G336" s="103"/>
      <c r="H336" s="103"/>
      <c r="I336" s="35"/>
      <c r="J336" s="35"/>
    </row>
    <row r="337" spans="1:10" ht="16.5">
      <c r="A337" s="35"/>
      <c r="B337" s="35"/>
      <c r="C337" s="35"/>
      <c r="D337" s="103"/>
      <c r="E337" s="103"/>
      <c r="F337" s="103"/>
      <c r="G337" s="103"/>
      <c r="H337" s="103"/>
      <c r="I337" s="35"/>
      <c r="J337" s="35"/>
    </row>
    <row r="338" spans="1:10" ht="16.5">
      <c r="A338" s="35"/>
      <c r="B338" s="35"/>
      <c r="C338" s="35"/>
      <c r="D338" s="103"/>
      <c r="E338" s="103"/>
      <c r="F338" s="103"/>
      <c r="G338" s="103"/>
      <c r="H338" s="103"/>
      <c r="I338" s="35"/>
      <c r="J338" s="35"/>
    </row>
    <row r="339" spans="1:10" ht="16.5">
      <c r="A339" s="35"/>
      <c r="B339" s="35"/>
      <c r="C339" s="35"/>
      <c r="D339" s="103"/>
      <c r="E339" s="103"/>
      <c r="F339" s="103"/>
      <c r="G339" s="103"/>
      <c r="H339" s="103"/>
      <c r="I339" s="35"/>
      <c r="J339" s="35"/>
    </row>
    <row r="340" spans="1:10" ht="16.5">
      <c r="A340" s="35"/>
      <c r="B340" s="35"/>
      <c r="C340" s="35"/>
      <c r="D340" s="103"/>
      <c r="E340" s="103"/>
      <c r="F340" s="103"/>
      <c r="G340" s="103"/>
      <c r="H340" s="103"/>
      <c r="I340" s="35"/>
      <c r="J340" s="35"/>
    </row>
    <row r="341" spans="1:10" ht="16.5">
      <c r="A341" s="35"/>
      <c r="B341" s="35"/>
      <c r="C341" s="35"/>
      <c r="D341" s="103"/>
      <c r="E341" s="103"/>
      <c r="F341" s="103"/>
      <c r="G341" s="103"/>
      <c r="H341" s="103"/>
      <c r="I341" s="35"/>
      <c r="J341" s="35"/>
    </row>
    <row r="342" spans="1:10" ht="16.5">
      <c r="A342" s="35"/>
      <c r="B342" s="35"/>
      <c r="C342" s="35"/>
      <c r="D342" s="103"/>
      <c r="E342" s="103"/>
      <c r="F342" s="103"/>
      <c r="G342" s="103"/>
      <c r="H342" s="103"/>
      <c r="I342" s="35"/>
      <c r="J342" s="35"/>
    </row>
    <row r="343" spans="1:10" ht="16.5">
      <c r="A343" s="35"/>
      <c r="B343" s="35"/>
      <c r="C343" s="35"/>
      <c r="D343" s="103"/>
      <c r="E343" s="103"/>
      <c r="F343" s="103"/>
      <c r="G343" s="103"/>
      <c r="H343" s="103"/>
      <c r="I343" s="35"/>
      <c r="J343" s="35"/>
    </row>
    <row r="344" spans="1:10" ht="16.5">
      <c r="A344" s="35"/>
      <c r="B344" s="35"/>
      <c r="C344" s="35"/>
      <c r="D344" s="103"/>
      <c r="E344" s="103"/>
      <c r="F344" s="103"/>
      <c r="G344" s="103"/>
      <c r="H344" s="103"/>
      <c r="I344" s="35"/>
      <c r="J344" s="35"/>
    </row>
    <row r="345" spans="1:10" ht="16.5">
      <c r="A345" s="35"/>
      <c r="B345" s="35"/>
      <c r="C345" s="35"/>
      <c r="D345" s="103"/>
      <c r="E345" s="103"/>
      <c r="F345" s="103"/>
      <c r="G345" s="103"/>
      <c r="H345" s="103"/>
      <c r="I345" s="35"/>
      <c r="J345" s="35"/>
    </row>
    <row r="346" spans="1:10" ht="16.5">
      <c r="A346" s="35"/>
      <c r="B346" s="35"/>
      <c r="C346" s="35"/>
      <c r="D346" s="103"/>
      <c r="E346" s="103"/>
      <c r="F346" s="103"/>
      <c r="G346" s="103"/>
      <c r="H346" s="103"/>
      <c r="I346" s="35"/>
      <c r="J346" s="35"/>
    </row>
    <row r="347" spans="1:10" ht="16.5">
      <c r="A347" s="35"/>
      <c r="B347" s="35"/>
      <c r="C347" s="35"/>
      <c r="D347" s="103"/>
      <c r="E347" s="103"/>
      <c r="F347" s="103"/>
      <c r="G347" s="103"/>
      <c r="H347" s="103"/>
      <c r="I347" s="35"/>
      <c r="J347" s="35"/>
    </row>
    <row r="348" spans="1:10" ht="16.5">
      <c r="A348" s="35"/>
      <c r="B348" s="35"/>
      <c r="C348" s="35"/>
      <c r="D348" s="103"/>
      <c r="E348" s="103"/>
      <c r="F348" s="103"/>
      <c r="G348" s="103"/>
      <c r="H348" s="103"/>
      <c r="I348" s="35"/>
      <c r="J348" s="35"/>
    </row>
    <row r="349" spans="1:10" ht="16.5">
      <c r="A349" s="35"/>
      <c r="B349" s="35"/>
      <c r="C349" s="35"/>
      <c r="D349" s="103"/>
      <c r="E349" s="103"/>
      <c r="F349" s="103"/>
      <c r="G349" s="103"/>
      <c r="H349" s="103"/>
      <c r="I349" s="35"/>
      <c r="J349" s="35"/>
    </row>
    <row r="350" spans="1:10" ht="16.5">
      <c r="A350" s="35"/>
      <c r="B350" s="35"/>
      <c r="C350" s="35"/>
      <c r="D350" s="103"/>
      <c r="E350" s="103"/>
      <c r="F350" s="103"/>
      <c r="G350" s="103"/>
      <c r="H350" s="103"/>
      <c r="I350" s="35"/>
      <c r="J350" s="35"/>
    </row>
    <row r="351" spans="1:10" ht="16.5">
      <c r="A351" s="35"/>
      <c r="B351" s="35"/>
      <c r="C351" s="35"/>
      <c r="D351" s="103"/>
      <c r="E351" s="103"/>
      <c r="F351" s="103"/>
      <c r="G351" s="103"/>
      <c r="H351" s="103"/>
      <c r="I351" s="35"/>
      <c r="J351" s="35"/>
    </row>
    <row r="352" spans="1:10" ht="16.5">
      <c r="A352" s="35"/>
      <c r="B352" s="35"/>
      <c r="C352" s="35"/>
      <c r="D352" s="103"/>
      <c r="E352" s="103"/>
      <c r="F352" s="103"/>
      <c r="G352" s="103"/>
      <c r="H352" s="103"/>
      <c r="I352" s="35"/>
      <c r="J352" s="35"/>
    </row>
    <row r="353" spans="1:10" ht="16.5">
      <c r="A353" s="35"/>
      <c r="B353" s="35"/>
      <c r="C353" s="35"/>
      <c r="D353" s="103"/>
      <c r="E353" s="103"/>
      <c r="F353" s="103"/>
      <c r="G353" s="103"/>
      <c r="H353" s="103"/>
      <c r="I353" s="35"/>
      <c r="J353" s="35"/>
    </row>
    <row r="354" spans="1:10" ht="16.5">
      <c r="A354" s="35"/>
      <c r="B354" s="35"/>
      <c r="C354" s="35"/>
      <c r="D354" s="103"/>
      <c r="E354" s="103"/>
      <c r="F354" s="103"/>
      <c r="G354" s="103"/>
      <c r="H354" s="103"/>
      <c r="I354" s="35"/>
      <c r="J354" s="35"/>
    </row>
    <row r="355" spans="1:10" ht="16.5">
      <c r="A355" s="35"/>
      <c r="B355" s="35"/>
      <c r="C355" s="35"/>
      <c r="D355" s="103"/>
      <c r="E355" s="103"/>
      <c r="F355" s="103"/>
      <c r="G355" s="103"/>
      <c r="H355" s="103"/>
      <c r="I355" s="35"/>
      <c r="J355" s="35"/>
    </row>
    <row r="356" spans="1:10" ht="16.5">
      <c r="A356" s="35"/>
      <c r="B356" s="35"/>
      <c r="C356" s="35"/>
      <c r="D356" s="103"/>
      <c r="E356" s="103"/>
      <c r="F356" s="103"/>
      <c r="G356" s="103"/>
      <c r="H356" s="103"/>
      <c r="I356" s="35"/>
      <c r="J356" s="35"/>
    </row>
    <row r="357" spans="1:10" ht="16.5">
      <c r="A357" s="35"/>
      <c r="B357" s="35"/>
      <c r="C357" s="35"/>
      <c r="D357" s="103"/>
      <c r="E357" s="103"/>
      <c r="F357" s="103"/>
      <c r="G357" s="103"/>
      <c r="H357" s="103"/>
      <c r="I357" s="35"/>
      <c r="J357" s="35"/>
    </row>
    <row r="358" spans="1:10" ht="16.5">
      <c r="A358" s="35"/>
      <c r="B358" s="35"/>
      <c r="C358" s="35"/>
      <c r="D358" s="103"/>
      <c r="E358" s="103"/>
      <c r="F358" s="103"/>
      <c r="G358" s="103"/>
      <c r="H358" s="103"/>
      <c r="I358" s="35"/>
      <c r="J358" s="35"/>
    </row>
    <row r="359" spans="1:10" ht="16.5">
      <c r="A359" s="35"/>
      <c r="B359" s="35"/>
      <c r="C359" s="35"/>
      <c r="D359" s="103"/>
      <c r="E359" s="103"/>
      <c r="F359" s="103"/>
      <c r="G359" s="103"/>
      <c r="H359" s="103"/>
      <c r="I359" s="35"/>
      <c r="J359" s="35"/>
    </row>
    <row r="360" spans="1:10" ht="16.5">
      <c r="A360" s="35"/>
      <c r="B360" s="35"/>
      <c r="C360" s="35"/>
      <c r="D360" s="103"/>
      <c r="E360" s="103"/>
      <c r="F360" s="103"/>
      <c r="G360" s="103"/>
      <c r="H360" s="103"/>
      <c r="I360" s="35"/>
      <c r="J360" s="35"/>
    </row>
    <row r="361" spans="1:10" ht="16.5">
      <c r="A361" s="35"/>
      <c r="B361" s="35"/>
      <c r="C361" s="35"/>
      <c r="D361" s="103"/>
      <c r="E361" s="103"/>
      <c r="F361" s="103"/>
      <c r="G361" s="103"/>
      <c r="H361" s="103"/>
      <c r="I361" s="35"/>
      <c r="J361" s="35"/>
    </row>
    <row r="362" spans="1:10" ht="16.5">
      <c r="A362" s="35"/>
      <c r="B362" s="35"/>
      <c r="C362" s="35"/>
      <c r="D362" s="103"/>
      <c r="E362" s="103"/>
      <c r="F362" s="103"/>
      <c r="G362" s="103"/>
      <c r="H362" s="103"/>
      <c r="I362" s="35"/>
      <c r="J362" s="35"/>
    </row>
    <row r="363" spans="1:10" ht="16.5">
      <c r="A363" s="35"/>
      <c r="B363" s="35"/>
      <c r="C363" s="35"/>
      <c r="D363" s="103"/>
      <c r="E363" s="103"/>
      <c r="F363" s="103"/>
      <c r="G363" s="103"/>
      <c r="H363" s="103"/>
      <c r="I363" s="35"/>
      <c r="J363" s="35"/>
    </row>
    <row r="364" spans="1:10" ht="16.5">
      <c r="A364" s="35"/>
      <c r="B364" s="35"/>
      <c r="C364" s="35"/>
      <c r="D364" s="103"/>
      <c r="E364" s="103"/>
      <c r="F364" s="103"/>
      <c r="G364" s="103"/>
      <c r="H364" s="103"/>
      <c r="I364" s="35"/>
      <c r="J364" s="35"/>
    </row>
    <row r="365" spans="1:10" ht="16.5">
      <c r="A365" s="35"/>
      <c r="B365" s="35"/>
      <c r="C365" s="35"/>
      <c r="D365" s="103"/>
      <c r="E365" s="103"/>
      <c r="F365" s="103"/>
      <c r="G365" s="103"/>
      <c r="H365" s="103"/>
      <c r="I365" s="35"/>
      <c r="J365" s="35"/>
    </row>
    <row r="366" spans="1:10" ht="16.5">
      <c r="A366" s="35"/>
      <c r="B366" s="35"/>
      <c r="C366" s="35"/>
      <c r="D366" s="103"/>
      <c r="E366" s="103"/>
      <c r="F366" s="103"/>
      <c r="G366" s="103"/>
      <c r="H366" s="103"/>
      <c r="I366" s="35"/>
      <c r="J366" s="35"/>
    </row>
    <row r="367" spans="1:10" ht="16.5">
      <c r="A367" s="35"/>
      <c r="B367" s="35"/>
      <c r="C367" s="35"/>
      <c r="D367" s="103"/>
      <c r="E367" s="103"/>
      <c r="F367" s="103"/>
      <c r="G367" s="103"/>
      <c r="H367" s="103"/>
      <c r="I367" s="35"/>
      <c r="J367" s="35"/>
    </row>
    <row r="368" spans="1:10" ht="16.5">
      <c r="A368" s="35"/>
      <c r="B368" s="35"/>
      <c r="C368" s="35"/>
      <c r="D368" s="103"/>
      <c r="E368" s="103"/>
      <c r="F368" s="103"/>
      <c r="G368" s="103"/>
      <c r="H368" s="103"/>
      <c r="I368" s="35"/>
      <c r="J368" s="35"/>
    </row>
    <row r="369" spans="1:10" ht="16.5">
      <c r="A369" s="35"/>
      <c r="B369" s="35"/>
      <c r="C369" s="35"/>
      <c r="D369" s="103"/>
      <c r="E369" s="103"/>
      <c r="F369" s="103"/>
      <c r="G369" s="103"/>
      <c r="H369" s="103"/>
      <c r="I369" s="35"/>
      <c r="J369" s="35"/>
    </row>
    <row r="370" spans="1:10" ht="16.5">
      <c r="A370" s="35"/>
      <c r="B370" s="35"/>
      <c r="C370" s="35"/>
      <c r="D370" s="103"/>
      <c r="E370" s="103"/>
      <c r="F370" s="103"/>
      <c r="G370" s="103"/>
      <c r="H370" s="103"/>
      <c r="I370" s="35"/>
      <c r="J370" s="35"/>
    </row>
    <row r="371" spans="1:10" ht="16.5">
      <c r="A371" s="35"/>
      <c r="B371" s="35"/>
      <c r="C371" s="35"/>
      <c r="D371" s="103"/>
      <c r="E371" s="103"/>
      <c r="F371" s="103"/>
      <c r="G371" s="103"/>
      <c r="H371" s="103"/>
      <c r="I371" s="35"/>
      <c r="J371" s="35"/>
    </row>
    <row r="372" spans="1:10" ht="16.5">
      <c r="A372" s="35"/>
      <c r="B372" s="35"/>
      <c r="C372" s="35"/>
      <c r="D372" s="103"/>
      <c r="E372" s="103"/>
      <c r="F372" s="103"/>
      <c r="G372" s="103"/>
      <c r="H372" s="103"/>
      <c r="I372" s="35"/>
      <c r="J372" s="35"/>
    </row>
    <row r="373" spans="1:10" ht="16.5">
      <c r="A373" s="35"/>
      <c r="B373" s="35"/>
      <c r="C373" s="35"/>
      <c r="D373" s="103"/>
      <c r="E373" s="103"/>
      <c r="F373" s="103"/>
      <c r="G373" s="103"/>
      <c r="H373" s="103"/>
      <c r="I373" s="35"/>
      <c r="J373" s="35"/>
    </row>
    <row r="374" spans="1:10" ht="16.5">
      <c r="A374" s="35"/>
      <c r="B374" s="35"/>
      <c r="C374" s="35"/>
      <c r="D374" s="103"/>
      <c r="E374" s="103"/>
      <c r="F374" s="103"/>
      <c r="G374" s="103"/>
      <c r="H374" s="103"/>
      <c r="I374" s="35"/>
      <c r="J374" s="35"/>
    </row>
    <row r="375" spans="1:10" ht="16.5">
      <c r="A375" s="35"/>
      <c r="B375" s="35"/>
      <c r="C375" s="35"/>
      <c r="D375" s="103"/>
      <c r="E375" s="103"/>
      <c r="F375" s="103"/>
      <c r="G375" s="103"/>
      <c r="H375" s="103"/>
      <c r="I375" s="35"/>
      <c r="J375" s="35"/>
    </row>
    <row r="376" spans="1:10" ht="16.5">
      <c r="A376" s="35"/>
      <c r="B376" s="35"/>
      <c r="C376" s="35"/>
      <c r="D376" s="103"/>
      <c r="E376" s="103"/>
      <c r="F376" s="103"/>
      <c r="G376" s="103"/>
      <c r="H376" s="103"/>
      <c r="I376" s="35"/>
      <c r="J376" s="35"/>
    </row>
    <row r="377" spans="1:10" ht="16.5">
      <c r="A377" s="35"/>
      <c r="B377" s="35"/>
      <c r="C377" s="35"/>
      <c r="D377" s="103"/>
      <c r="E377" s="103"/>
      <c r="F377" s="103"/>
      <c r="G377" s="103"/>
      <c r="H377" s="103"/>
      <c r="I377" s="35"/>
      <c r="J377" s="35"/>
    </row>
    <row r="378" spans="1:10" ht="16.5">
      <c r="A378" s="35"/>
      <c r="B378" s="35"/>
      <c r="C378" s="35"/>
      <c r="D378" s="103"/>
      <c r="E378" s="103"/>
      <c r="F378" s="103"/>
      <c r="G378" s="103"/>
      <c r="H378" s="103"/>
      <c r="I378" s="35"/>
      <c r="J378" s="35"/>
    </row>
    <row r="379" spans="1:10" ht="16.5">
      <c r="A379" s="35"/>
      <c r="B379" s="35"/>
      <c r="C379" s="35"/>
      <c r="D379" s="103"/>
      <c r="E379" s="103"/>
      <c r="F379" s="103"/>
      <c r="G379" s="103"/>
      <c r="H379" s="103"/>
      <c r="I379" s="35"/>
      <c r="J379" s="35"/>
    </row>
    <row r="380" spans="1:10" ht="16.5">
      <c r="A380" s="35"/>
      <c r="B380" s="35"/>
      <c r="C380" s="35"/>
      <c r="D380" s="103"/>
      <c r="E380" s="103"/>
      <c r="F380" s="103"/>
      <c r="G380" s="103"/>
      <c r="H380" s="103"/>
      <c r="I380" s="35"/>
      <c r="J380" s="35"/>
    </row>
    <row r="381" spans="1:10" ht="16.5">
      <c r="A381" s="35"/>
      <c r="B381" s="35"/>
      <c r="C381" s="35"/>
      <c r="D381" s="103"/>
      <c r="E381" s="103"/>
      <c r="F381" s="103"/>
      <c r="G381" s="103"/>
      <c r="H381" s="103"/>
      <c r="I381" s="35"/>
      <c r="J381" s="35"/>
    </row>
    <row r="382" spans="1:10" ht="16.5">
      <c r="A382" s="35"/>
      <c r="B382" s="35"/>
      <c r="C382" s="35"/>
      <c r="D382" s="103"/>
      <c r="E382" s="103"/>
      <c r="F382" s="103"/>
      <c r="G382" s="103"/>
      <c r="H382" s="103"/>
      <c r="I382" s="35"/>
      <c r="J382" s="35"/>
    </row>
    <row r="383" spans="1:10" ht="16.5">
      <c r="A383" s="35"/>
      <c r="B383" s="35"/>
      <c r="C383" s="35"/>
      <c r="D383" s="103"/>
      <c r="E383" s="103"/>
      <c r="F383" s="103"/>
      <c r="G383" s="103"/>
      <c r="H383" s="103"/>
      <c r="I383" s="35"/>
      <c r="J383" s="35"/>
    </row>
    <row r="384" spans="1:10" ht="16.5">
      <c r="A384" s="35"/>
      <c r="B384" s="35"/>
      <c r="C384" s="35"/>
      <c r="D384" s="103"/>
      <c r="E384" s="103"/>
      <c r="F384" s="103"/>
      <c r="G384" s="103"/>
      <c r="H384" s="103"/>
      <c r="I384" s="35"/>
      <c r="J384" s="35"/>
    </row>
    <row r="385" spans="1:10" ht="16.5">
      <c r="A385" s="35"/>
      <c r="B385" s="35"/>
      <c r="C385" s="35"/>
      <c r="D385" s="103"/>
      <c r="E385" s="103"/>
      <c r="F385" s="103"/>
      <c r="G385" s="103"/>
      <c r="H385" s="103"/>
      <c r="I385" s="35"/>
      <c r="J385" s="35"/>
    </row>
    <row r="386" spans="1:10" ht="16.5">
      <c r="A386" s="35"/>
      <c r="B386" s="35"/>
      <c r="C386" s="35"/>
      <c r="D386" s="103"/>
      <c r="E386" s="103"/>
      <c r="F386" s="103"/>
      <c r="G386" s="103"/>
      <c r="H386" s="103"/>
      <c r="I386" s="35"/>
      <c r="J386" s="35"/>
    </row>
    <row r="387" spans="1:10" ht="16.5">
      <c r="A387" s="35"/>
      <c r="B387" s="35"/>
      <c r="C387" s="35"/>
      <c r="D387" s="103"/>
      <c r="E387" s="103"/>
      <c r="F387" s="103"/>
      <c r="G387" s="103"/>
      <c r="H387" s="103"/>
      <c r="I387" s="35"/>
      <c r="J387" s="35"/>
    </row>
    <row r="388" spans="1:10" ht="16.5">
      <c r="A388" s="35"/>
      <c r="B388" s="35"/>
      <c r="C388" s="35"/>
      <c r="D388" s="103"/>
      <c r="E388" s="103"/>
      <c r="F388" s="103"/>
      <c r="G388" s="103"/>
      <c r="H388" s="103"/>
      <c r="I388" s="35"/>
      <c r="J388" s="35"/>
    </row>
    <row r="389" spans="1:10" ht="16.5">
      <c r="A389" s="35"/>
      <c r="B389" s="35"/>
      <c r="C389" s="35"/>
      <c r="D389" s="103"/>
      <c r="E389" s="103"/>
      <c r="F389" s="103"/>
      <c r="G389" s="103"/>
      <c r="H389" s="103"/>
      <c r="I389" s="35"/>
      <c r="J389" s="35"/>
    </row>
    <row r="390" spans="1:10" ht="16.5">
      <c r="A390" s="35"/>
      <c r="B390" s="35"/>
      <c r="C390" s="35"/>
      <c r="D390" s="103"/>
      <c r="E390" s="103"/>
      <c r="F390" s="103"/>
      <c r="G390" s="103"/>
      <c r="H390" s="103"/>
      <c r="I390" s="35"/>
      <c r="J390" s="35"/>
    </row>
    <row r="391" spans="1:10" ht="16.5">
      <c r="A391" s="35"/>
      <c r="B391" s="35"/>
      <c r="C391" s="35"/>
      <c r="D391" s="103"/>
      <c r="E391" s="103"/>
      <c r="F391" s="103"/>
      <c r="G391" s="103"/>
      <c r="H391" s="103"/>
      <c r="I391" s="35"/>
      <c r="J391" s="35"/>
    </row>
    <row r="392" spans="1:10" ht="16.5">
      <c r="A392" s="35"/>
      <c r="B392" s="35"/>
      <c r="C392" s="35"/>
      <c r="D392" s="103"/>
      <c r="E392" s="103"/>
      <c r="F392" s="103"/>
      <c r="G392" s="103"/>
      <c r="H392" s="103"/>
      <c r="I392" s="35"/>
      <c r="J392" s="35"/>
    </row>
    <row r="393" spans="1:10" ht="16.5">
      <c r="A393" s="35"/>
      <c r="B393" s="35"/>
      <c r="C393" s="35"/>
      <c r="D393" s="103"/>
      <c r="E393" s="103"/>
      <c r="F393" s="103"/>
      <c r="G393" s="103"/>
      <c r="H393" s="103"/>
      <c r="I393" s="35"/>
      <c r="J393" s="35"/>
    </row>
    <row r="394" spans="1:10" ht="16.5">
      <c r="A394" s="35"/>
      <c r="B394" s="35"/>
      <c r="C394" s="35"/>
      <c r="D394" s="103"/>
      <c r="E394" s="103"/>
      <c r="F394" s="103"/>
      <c r="G394" s="103"/>
      <c r="H394" s="103"/>
      <c r="I394" s="35"/>
      <c r="J394" s="35"/>
    </row>
    <row r="395" spans="1:10" ht="16.5">
      <c r="A395" s="35"/>
      <c r="B395" s="35"/>
      <c r="C395" s="35"/>
      <c r="D395" s="103"/>
      <c r="E395" s="103"/>
      <c r="F395" s="103"/>
      <c r="G395" s="103"/>
      <c r="H395" s="103"/>
      <c r="I395" s="35"/>
      <c r="J395" s="35"/>
    </row>
    <row r="396" spans="1:10" ht="16.5">
      <c r="A396" s="35"/>
      <c r="B396" s="35"/>
      <c r="C396" s="35"/>
      <c r="D396" s="103"/>
      <c r="E396" s="103"/>
      <c r="F396" s="103"/>
      <c r="G396" s="103"/>
      <c r="H396" s="103"/>
      <c r="I396" s="35"/>
      <c r="J396" s="35"/>
    </row>
    <row r="397" spans="1:10" ht="16.5">
      <c r="A397" s="35"/>
      <c r="B397" s="35"/>
      <c r="C397" s="35"/>
      <c r="D397" s="103"/>
      <c r="E397" s="103"/>
      <c r="F397" s="103"/>
      <c r="G397" s="103"/>
      <c r="H397" s="103"/>
      <c r="I397" s="35"/>
      <c r="J397" s="35"/>
    </row>
    <row r="398" spans="1:10" ht="16.5">
      <c r="A398" s="35"/>
      <c r="B398" s="35"/>
      <c r="C398" s="35"/>
      <c r="D398" s="103"/>
      <c r="E398" s="103"/>
      <c r="F398" s="103"/>
      <c r="G398" s="103"/>
      <c r="H398" s="103"/>
      <c r="I398" s="35"/>
      <c r="J398" s="35"/>
    </row>
    <row r="399" spans="1:10" ht="16.5">
      <c r="A399" s="35"/>
      <c r="B399" s="35"/>
      <c r="C399" s="35"/>
      <c r="D399" s="103"/>
      <c r="E399" s="103"/>
      <c r="F399" s="103"/>
      <c r="G399" s="103"/>
      <c r="H399" s="103"/>
      <c r="I399" s="35"/>
      <c r="J399" s="35"/>
    </row>
    <row r="400" spans="1:10" ht="16.5">
      <c r="A400" s="35"/>
      <c r="B400" s="35"/>
      <c r="C400" s="35"/>
      <c r="D400" s="103"/>
      <c r="E400" s="103"/>
      <c r="F400" s="103"/>
      <c r="G400" s="103"/>
      <c r="H400" s="103"/>
      <c r="I400" s="35"/>
      <c r="J400" s="35"/>
    </row>
    <row r="401" spans="1:10" ht="16.5">
      <c r="A401" s="35"/>
      <c r="B401" s="35"/>
      <c r="C401" s="35"/>
      <c r="D401" s="103"/>
      <c r="E401" s="103"/>
      <c r="F401" s="103"/>
      <c r="G401" s="103"/>
      <c r="H401" s="103"/>
      <c r="I401" s="35"/>
      <c r="J401" s="35"/>
    </row>
    <row r="402" spans="1:10" ht="16.5">
      <c r="A402" s="35"/>
      <c r="B402" s="35"/>
      <c r="C402" s="35"/>
      <c r="D402" s="103"/>
      <c r="E402" s="103"/>
      <c r="F402" s="103"/>
      <c r="G402" s="103"/>
      <c r="H402" s="103"/>
      <c r="I402" s="35"/>
      <c r="J402" s="35"/>
    </row>
    <row r="403" spans="1:10" ht="16.5">
      <c r="A403" s="35"/>
      <c r="B403" s="35"/>
      <c r="C403" s="35"/>
      <c r="D403" s="103"/>
      <c r="E403" s="103"/>
      <c r="F403" s="103"/>
      <c r="G403" s="103"/>
      <c r="H403" s="103"/>
      <c r="I403" s="35"/>
      <c r="J403" s="35"/>
    </row>
    <row r="404" spans="1:10" ht="16.5">
      <c r="A404" s="35"/>
      <c r="B404" s="35"/>
      <c r="C404" s="35"/>
      <c r="D404" s="103"/>
      <c r="E404" s="103"/>
      <c r="F404" s="103"/>
      <c r="G404" s="103"/>
      <c r="H404" s="103"/>
      <c r="I404" s="35"/>
      <c r="J404" s="35"/>
    </row>
    <row r="405" spans="1:10" ht="16.5">
      <c r="A405" s="35"/>
      <c r="B405" s="35"/>
      <c r="C405" s="35"/>
      <c r="D405" s="103"/>
      <c r="E405" s="103"/>
      <c r="F405" s="103"/>
      <c r="G405" s="103"/>
      <c r="H405" s="103"/>
      <c r="I405" s="35"/>
      <c r="J405" s="35"/>
    </row>
    <row r="406" spans="1:10" ht="16.5">
      <c r="A406" s="35"/>
      <c r="B406" s="35"/>
      <c r="C406" s="35"/>
      <c r="D406" s="103"/>
      <c r="E406" s="103"/>
      <c r="F406" s="103"/>
      <c r="G406" s="103"/>
      <c r="H406" s="103"/>
      <c r="I406" s="35"/>
      <c r="J406" s="35"/>
    </row>
    <row r="407" spans="1:10" ht="16.5">
      <c r="A407" s="35"/>
      <c r="B407" s="35"/>
      <c r="C407" s="35"/>
      <c r="D407" s="103"/>
      <c r="E407" s="103"/>
      <c r="F407" s="103"/>
      <c r="G407" s="103"/>
      <c r="H407" s="103"/>
      <c r="I407" s="35"/>
      <c r="J407" s="35"/>
    </row>
    <row r="408" spans="1:10" ht="16.5">
      <c r="A408" s="35"/>
      <c r="B408" s="35"/>
      <c r="C408" s="35"/>
      <c r="D408" s="103"/>
      <c r="E408" s="103"/>
      <c r="F408" s="103"/>
      <c r="G408" s="103"/>
      <c r="H408" s="103"/>
      <c r="I408" s="35"/>
      <c r="J408" s="35"/>
    </row>
    <row r="409" spans="1:10" ht="16.5">
      <c r="A409" s="35"/>
      <c r="B409" s="35"/>
      <c r="C409" s="35"/>
      <c r="D409" s="103"/>
      <c r="E409" s="103"/>
      <c r="F409" s="103"/>
      <c r="G409" s="103"/>
      <c r="H409" s="103"/>
      <c r="I409" s="35"/>
      <c r="J409" s="35"/>
    </row>
    <row r="410" spans="1:10" ht="16.5">
      <c r="A410" s="35"/>
      <c r="B410" s="35"/>
      <c r="C410" s="35"/>
      <c r="D410" s="103"/>
      <c r="E410" s="103"/>
      <c r="F410" s="103"/>
      <c r="G410" s="103"/>
      <c r="H410" s="103"/>
      <c r="I410" s="35"/>
      <c r="J410" s="35"/>
    </row>
    <row r="411" spans="1:10" ht="16.5">
      <c r="A411" s="35"/>
      <c r="B411" s="35"/>
      <c r="C411" s="35"/>
      <c r="D411" s="103"/>
      <c r="E411" s="103"/>
      <c r="F411" s="103"/>
      <c r="G411" s="103"/>
      <c r="H411" s="103"/>
      <c r="I411" s="35"/>
      <c r="J411" s="35"/>
    </row>
    <row r="412" spans="1:10" ht="16.5">
      <c r="A412" s="35"/>
      <c r="B412" s="35"/>
      <c r="C412" s="35"/>
      <c r="D412" s="103"/>
      <c r="E412" s="103"/>
      <c r="F412" s="103"/>
      <c r="G412" s="103"/>
      <c r="H412" s="103"/>
      <c r="I412" s="35"/>
      <c r="J412" s="35"/>
    </row>
    <row r="413" spans="1:10" ht="16.5">
      <c r="A413" s="35"/>
      <c r="B413" s="35"/>
      <c r="C413" s="35"/>
      <c r="D413" s="103"/>
      <c r="E413" s="103"/>
      <c r="F413" s="103"/>
      <c r="G413" s="103"/>
      <c r="H413" s="103"/>
      <c r="I413" s="35"/>
      <c r="J413" s="35"/>
    </row>
    <row r="414" spans="1:10" ht="16.5">
      <c r="A414" s="35"/>
      <c r="B414" s="35"/>
      <c r="C414" s="35"/>
      <c r="D414" s="103"/>
      <c r="E414" s="103"/>
      <c r="F414" s="103"/>
      <c r="G414" s="103"/>
      <c r="H414" s="103"/>
      <c r="I414" s="35"/>
      <c r="J414" s="35"/>
    </row>
    <row r="415" spans="1:10" ht="16.5">
      <c r="A415" s="35"/>
      <c r="B415" s="35"/>
      <c r="C415" s="35"/>
      <c r="D415" s="103"/>
      <c r="E415" s="103"/>
      <c r="F415" s="103"/>
      <c r="G415" s="103"/>
      <c r="H415" s="103"/>
      <c r="I415" s="35"/>
      <c r="J415" s="35"/>
    </row>
    <row r="416" spans="1:10" ht="16.5">
      <c r="A416" s="35"/>
      <c r="B416" s="35"/>
      <c r="C416" s="35"/>
      <c r="D416" s="103"/>
      <c r="E416" s="103"/>
      <c r="F416" s="103"/>
      <c r="G416" s="103"/>
      <c r="H416" s="103"/>
      <c r="I416" s="35"/>
      <c r="J416" s="35"/>
    </row>
    <row r="417" spans="1:10" ht="16.5">
      <c r="A417" s="35"/>
      <c r="B417" s="35"/>
      <c r="C417" s="35"/>
      <c r="D417" s="103"/>
      <c r="E417" s="103"/>
      <c r="F417" s="103"/>
      <c r="G417" s="103"/>
      <c r="H417" s="103"/>
      <c r="I417" s="35"/>
      <c r="J417" s="35"/>
    </row>
    <row r="418" spans="1:10" ht="16.5">
      <c r="A418" s="35"/>
      <c r="B418" s="35"/>
      <c r="C418" s="35"/>
      <c r="D418" s="103"/>
      <c r="E418" s="103"/>
      <c r="F418" s="103"/>
      <c r="G418" s="103"/>
      <c r="H418" s="103"/>
      <c r="I418" s="35"/>
      <c r="J418" s="35"/>
    </row>
    <row r="419" spans="1:10" ht="16.5">
      <c r="A419" s="35"/>
      <c r="B419" s="35"/>
      <c r="C419" s="35"/>
      <c r="D419" s="103"/>
      <c r="E419" s="103"/>
      <c r="F419" s="103"/>
      <c r="G419" s="103"/>
      <c r="H419" s="103"/>
      <c r="I419" s="35"/>
      <c r="J419" s="35"/>
    </row>
    <row r="420" spans="1:10" ht="16.5">
      <c r="A420" s="35"/>
      <c r="B420" s="35"/>
      <c r="C420" s="35"/>
      <c r="D420" s="103"/>
      <c r="E420" s="103"/>
      <c r="F420" s="103"/>
      <c r="G420" s="103"/>
      <c r="H420" s="103"/>
      <c r="I420" s="35"/>
      <c r="J420" s="35"/>
    </row>
    <row r="421" spans="1:10" ht="16.5">
      <c r="A421" s="35"/>
      <c r="B421" s="35"/>
      <c r="C421" s="35"/>
      <c r="D421" s="103"/>
      <c r="E421" s="103"/>
      <c r="F421" s="103"/>
      <c r="G421" s="103"/>
      <c r="H421" s="103"/>
      <c r="I421" s="35"/>
      <c r="J421" s="35"/>
    </row>
    <row r="422" spans="1:10" ht="16.5">
      <c r="A422" s="35"/>
      <c r="B422" s="35"/>
      <c r="C422" s="35"/>
      <c r="D422" s="103"/>
      <c r="E422" s="103"/>
      <c r="F422" s="103"/>
      <c r="G422" s="103"/>
      <c r="H422" s="103"/>
      <c r="I422" s="35"/>
      <c r="J422" s="35"/>
    </row>
    <row r="423" spans="1:10" ht="16.5">
      <c r="A423" s="35"/>
      <c r="B423" s="35"/>
      <c r="C423" s="35"/>
      <c r="D423" s="103"/>
      <c r="E423" s="103"/>
      <c r="F423" s="103"/>
      <c r="G423" s="103"/>
      <c r="H423" s="103"/>
      <c r="I423" s="35"/>
      <c r="J423" s="35"/>
    </row>
    <row r="424" spans="1:10" ht="16.5">
      <c r="A424" s="35"/>
      <c r="B424" s="35"/>
      <c r="C424" s="35"/>
      <c r="D424" s="103"/>
      <c r="E424" s="103"/>
      <c r="F424" s="103"/>
      <c r="G424" s="103"/>
      <c r="H424" s="103"/>
      <c r="I424" s="35"/>
      <c r="J424" s="35"/>
    </row>
    <row r="425" spans="1:10" ht="16.5">
      <c r="A425" s="35"/>
      <c r="B425" s="35"/>
      <c r="C425" s="35"/>
      <c r="D425" s="103"/>
      <c r="E425" s="103"/>
      <c r="F425" s="103"/>
      <c r="G425" s="103"/>
      <c r="H425" s="103"/>
      <c r="I425" s="35"/>
      <c r="J425" s="35"/>
    </row>
    <row r="426" spans="1:10" ht="16.5">
      <c r="A426" s="35"/>
      <c r="B426" s="35"/>
      <c r="C426" s="35"/>
      <c r="D426" s="103"/>
      <c r="E426" s="103"/>
      <c r="F426" s="103"/>
      <c r="G426" s="103"/>
      <c r="H426" s="103"/>
      <c r="I426" s="35"/>
      <c r="J426" s="35"/>
    </row>
    <row r="427" spans="1:10" ht="16.5">
      <c r="A427" s="35"/>
      <c r="B427" s="35"/>
      <c r="C427" s="35"/>
      <c r="D427" s="103"/>
      <c r="E427" s="103"/>
      <c r="F427" s="103"/>
      <c r="G427" s="103"/>
      <c r="H427" s="103"/>
      <c r="I427" s="35"/>
      <c r="J427" s="35"/>
    </row>
    <row r="428" spans="1:10" ht="16.5">
      <c r="A428" s="35"/>
      <c r="B428" s="35"/>
      <c r="C428" s="35"/>
      <c r="D428" s="103"/>
      <c r="E428" s="103"/>
      <c r="F428" s="103"/>
      <c r="G428" s="103"/>
      <c r="H428" s="103"/>
      <c r="I428" s="35"/>
      <c r="J428" s="35"/>
    </row>
    <row r="429" spans="1:10" ht="16.5">
      <c r="A429" s="35"/>
      <c r="B429" s="35"/>
      <c r="C429" s="35"/>
      <c r="D429" s="103"/>
      <c r="E429" s="103"/>
      <c r="F429" s="103"/>
      <c r="G429" s="103"/>
      <c r="H429" s="103"/>
      <c r="I429" s="35"/>
      <c r="J429" s="35"/>
    </row>
    <row r="430" spans="1:10" ht="16.5">
      <c r="A430" s="35"/>
      <c r="B430" s="35"/>
      <c r="C430" s="35"/>
      <c r="D430" s="103"/>
      <c r="E430" s="103"/>
      <c r="F430" s="103"/>
      <c r="G430" s="103"/>
      <c r="H430" s="103"/>
      <c r="I430" s="35"/>
      <c r="J430" s="35"/>
    </row>
    <row r="431" spans="1:10" ht="16.5">
      <c r="A431" s="35"/>
      <c r="B431" s="35"/>
      <c r="C431" s="35"/>
      <c r="D431" s="103"/>
      <c r="E431" s="103"/>
      <c r="F431" s="103"/>
      <c r="G431" s="103"/>
      <c r="H431" s="103"/>
      <c r="I431" s="35"/>
      <c r="J431" s="35"/>
    </row>
    <row r="432" spans="1:10" ht="16.5">
      <c r="A432" s="35"/>
      <c r="B432" s="35"/>
      <c r="C432" s="35"/>
      <c r="D432" s="103"/>
      <c r="E432" s="103"/>
      <c r="F432" s="103"/>
      <c r="G432" s="103"/>
      <c r="H432" s="103"/>
      <c r="I432" s="35"/>
      <c r="J432" s="35"/>
    </row>
    <row r="433" spans="1:10" ht="16.5">
      <c r="A433" s="35"/>
      <c r="B433" s="35"/>
      <c r="C433" s="35"/>
      <c r="D433" s="103"/>
      <c r="E433" s="103"/>
      <c r="F433" s="103"/>
      <c r="G433" s="103"/>
      <c r="H433" s="103"/>
      <c r="I433" s="35"/>
      <c r="J433" s="35"/>
    </row>
    <row r="434" spans="1:10" ht="16.5">
      <c r="A434" s="35"/>
      <c r="B434" s="35"/>
      <c r="C434" s="35"/>
      <c r="D434" s="103"/>
      <c r="E434" s="103"/>
      <c r="F434" s="103"/>
      <c r="G434" s="103"/>
      <c r="H434" s="103"/>
      <c r="I434" s="35"/>
      <c r="J434" s="35"/>
    </row>
    <row r="435" spans="1:10" ht="16.5">
      <c r="A435" s="35"/>
      <c r="B435" s="35"/>
      <c r="C435" s="35"/>
      <c r="D435" s="103"/>
      <c r="E435" s="103"/>
      <c r="F435" s="103"/>
      <c r="G435" s="103"/>
      <c r="H435" s="103"/>
      <c r="I435" s="35"/>
      <c r="J435" s="35"/>
    </row>
    <row r="436" spans="1:10" ht="16.5">
      <c r="A436" s="35"/>
      <c r="B436" s="35"/>
      <c r="C436" s="35"/>
      <c r="D436" s="103"/>
      <c r="E436" s="103"/>
      <c r="F436" s="103"/>
      <c r="G436" s="103"/>
      <c r="H436" s="103"/>
      <c r="I436" s="35"/>
      <c r="J436" s="35"/>
    </row>
    <row r="437" spans="1:10" ht="16.5">
      <c r="A437" s="35"/>
      <c r="B437" s="35"/>
      <c r="C437" s="35"/>
      <c r="D437" s="103"/>
      <c r="E437" s="103"/>
      <c r="F437" s="103"/>
      <c r="G437" s="103"/>
      <c r="H437" s="103"/>
      <c r="I437" s="35"/>
      <c r="J437" s="35"/>
    </row>
    <row r="438" spans="1:10" ht="16.5">
      <c r="A438" s="35"/>
      <c r="B438" s="35"/>
      <c r="C438" s="35"/>
      <c r="D438" s="103"/>
      <c r="E438" s="103"/>
      <c r="F438" s="103"/>
      <c r="G438" s="103"/>
      <c r="H438" s="103"/>
      <c r="I438" s="35"/>
      <c r="J438" s="35"/>
    </row>
    <row r="439" spans="1:10" ht="16.5">
      <c r="A439" s="35"/>
      <c r="B439" s="35"/>
      <c r="C439" s="35"/>
      <c r="D439" s="103"/>
      <c r="E439" s="103"/>
      <c r="F439" s="103"/>
      <c r="G439" s="103"/>
      <c r="H439" s="103"/>
      <c r="I439" s="35"/>
      <c r="J439" s="35"/>
    </row>
    <row r="440" spans="1:10" ht="16.5">
      <c r="A440" s="35"/>
      <c r="B440" s="35"/>
      <c r="C440" s="35"/>
      <c r="D440" s="103"/>
      <c r="E440" s="103"/>
      <c r="F440" s="103"/>
      <c r="G440" s="103"/>
      <c r="H440" s="103"/>
      <c r="I440" s="35"/>
      <c r="J440" s="35"/>
    </row>
    <row r="441" spans="1:10" ht="16.5">
      <c r="A441" s="35"/>
      <c r="B441" s="35"/>
      <c r="C441" s="35"/>
      <c r="D441" s="103"/>
      <c r="E441" s="103"/>
      <c r="F441" s="103"/>
      <c r="G441" s="103"/>
      <c r="H441" s="103"/>
      <c r="I441" s="35"/>
      <c r="J441" s="35"/>
    </row>
    <row r="442" spans="1:10" ht="16.5">
      <c r="A442" s="35"/>
      <c r="B442" s="35"/>
      <c r="C442" s="35"/>
      <c r="D442" s="103"/>
      <c r="E442" s="103"/>
      <c r="F442" s="103"/>
      <c r="G442" s="103"/>
      <c r="H442" s="103"/>
      <c r="I442" s="35"/>
      <c r="J442" s="35"/>
    </row>
    <row r="443" spans="1:10" ht="16.5">
      <c r="A443" s="35"/>
      <c r="B443" s="35"/>
      <c r="C443" s="35"/>
      <c r="D443" s="103"/>
      <c r="E443" s="103"/>
      <c r="F443" s="103"/>
      <c r="G443" s="103"/>
      <c r="H443" s="103"/>
      <c r="I443" s="35"/>
      <c r="J443" s="35"/>
    </row>
    <row r="444" spans="1:10" ht="16.5">
      <c r="A444" s="35"/>
      <c r="B444" s="35"/>
      <c r="C444" s="35"/>
      <c r="D444" s="103"/>
      <c r="E444" s="103"/>
      <c r="F444" s="103"/>
      <c r="G444" s="103"/>
      <c r="H444" s="103"/>
      <c r="I444" s="35"/>
      <c r="J444" s="35"/>
    </row>
    <row r="445" spans="1:10" ht="16.5">
      <c r="A445" s="35"/>
      <c r="B445" s="35"/>
      <c r="C445" s="35"/>
      <c r="D445" s="103"/>
      <c r="E445" s="103"/>
      <c r="F445" s="103"/>
      <c r="G445" s="103"/>
      <c r="H445" s="103"/>
      <c r="I445" s="35"/>
      <c r="J445" s="35"/>
    </row>
    <row r="446" spans="1:10" ht="16.5">
      <c r="A446" s="35"/>
      <c r="B446" s="35"/>
      <c r="C446" s="35"/>
      <c r="D446" s="103"/>
      <c r="E446" s="103"/>
      <c r="F446" s="103"/>
      <c r="G446" s="103"/>
      <c r="H446" s="103"/>
      <c r="I446" s="35"/>
      <c r="J446" s="35"/>
    </row>
    <row r="447" spans="1:10" ht="16.5">
      <c r="A447" s="35"/>
      <c r="B447" s="35"/>
      <c r="C447" s="35"/>
      <c r="D447" s="103"/>
      <c r="E447" s="103"/>
      <c r="F447" s="103"/>
      <c r="G447" s="103"/>
      <c r="H447" s="103"/>
      <c r="I447" s="35"/>
      <c r="J447" s="35"/>
    </row>
    <row r="448" spans="1:10" ht="16.5">
      <c r="A448" s="35"/>
      <c r="B448" s="35"/>
      <c r="C448" s="35"/>
      <c r="D448" s="103"/>
      <c r="E448" s="103"/>
      <c r="F448" s="103"/>
      <c r="G448" s="103"/>
      <c r="H448" s="103"/>
      <c r="I448" s="35"/>
      <c r="J448" s="35"/>
    </row>
    <row r="449" spans="1:10" ht="16.5">
      <c r="A449" s="35"/>
      <c r="B449" s="35"/>
      <c r="C449" s="35"/>
      <c r="D449" s="103"/>
      <c r="E449" s="103"/>
      <c r="F449" s="103"/>
      <c r="G449" s="103"/>
      <c r="H449" s="103"/>
      <c r="I449" s="35"/>
      <c r="J449" s="35"/>
    </row>
    <row r="450" spans="1:10" ht="16.5">
      <c r="A450" s="35"/>
      <c r="B450" s="35"/>
      <c r="C450" s="35"/>
      <c r="D450" s="103"/>
      <c r="E450" s="103"/>
      <c r="F450" s="103"/>
      <c r="G450" s="103"/>
      <c r="H450" s="103"/>
      <c r="I450" s="35"/>
      <c r="J450" s="35"/>
    </row>
    <row r="451" spans="1:10" ht="16.5">
      <c r="A451" s="35"/>
      <c r="B451" s="35"/>
      <c r="C451" s="35"/>
      <c r="D451" s="103"/>
      <c r="E451" s="103"/>
      <c r="F451" s="103"/>
      <c r="G451" s="103"/>
      <c r="H451" s="103"/>
      <c r="I451" s="35"/>
      <c r="J451" s="35"/>
    </row>
    <row r="452" spans="1:10" ht="16.5">
      <c r="A452" s="35"/>
      <c r="B452" s="35"/>
      <c r="C452" s="35"/>
      <c r="D452" s="103"/>
      <c r="E452" s="103"/>
      <c r="F452" s="103"/>
      <c r="G452" s="103"/>
      <c r="H452" s="103"/>
      <c r="I452" s="35"/>
      <c r="J452" s="35"/>
    </row>
    <row r="453" spans="1:10" ht="16.5">
      <c r="A453" s="35"/>
      <c r="B453" s="35"/>
      <c r="C453" s="35"/>
      <c r="D453" s="103"/>
      <c r="E453" s="103"/>
      <c r="F453" s="103"/>
      <c r="G453" s="103"/>
      <c r="H453" s="103"/>
      <c r="I453" s="35"/>
      <c r="J453" s="35"/>
    </row>
    <row r="454" spans="1:10" ht="16.5">
      <c r="A454" s="35"/>
      <c r="B454" s="35"/>
      <c r="C454" s="35"/>
      <c r="D454" s="103"/>
      <c r="E454" s="103"/>
      <c r="F454" s="103"/>
      <c r="G454" s="103"/>
      <c r="H454" s="103"/>
      <c r="I454" s="35"/>
      <c r="J454" s="35"/>
    </row>
    <row r="455" spans="1:10" ht="16.5">
      <c r="A455" s="35"/>
      <c r="B455" s="35"/>
      <c r="C455" s="35"/>
      <c r="D455" s="103"/>
      <c r="E455" s="103"/>
      <c r="F455" s="103"/>
      <c r="G455" s="103"/>
      <c r="H455" s="103"/>
      <c r="I455" s="35"/>
      <c r="J455" s="35"/>
    </row>
    <row r="456" spans="1:10" ht="16.5">
      <c r="A456" s="35"/>
      <c r="B456" s="35"/>
      <c r="C456" s="35"/>
      <c r="D456" s="103"/>
      <c r="E456" s="103"/>
      <c r="F456" s="103"/>
      <c r="G456" s="103"/>
      <c r="H456" s="103"/>
      <c r="I456" s="35"/>
      <c r="J456" s="35"/>
    </row>
    <row r="457" spans="1:10" ht="16.5">
      <c r="A457" s="35"/>
      <c r="B457" s="35"/>
      <c r="C457" s="35"/>
      <c r="D457" s="103"/>
      <c r="E457" s="103"/>
      <c r="F457" s="103"/>
      <c r="G457" s="103"/>
      <c r="H457" s="103"/>
      <c r="I457" s="35"/>
      <c r="J457" s="35"/>
    </row>
    <row r="458" spans="1:10" ht="16.5">
      <c r="A458" s="35"/>
      <c r="B458" s="35"/>
      <c r="C458" s="35"/>
      <c r="D458" s="103"/>
      <c r="E458" s="103"/>
      <c r="F458" s="103"/>
      <c r="G458" s="103"/>
      <c r="H458" s="103"/>
      <c r="I458" s="35"/>
      <c r="J458" s="35"/>
    </row>
    <row r="459" spans="1:10" ht="16.5">
      <c r="A459" s="35"/>
      <c r="B459" s="35"/>
      <c r="C459" s="35"/>
      <c r="D459" s="103"/>
      <c r="E459" s="103"/>
      <c r="F459" s="103"/>
      <c r="G459" s="103"/>
      <c r="H459" s="103"/>
      <c r="I459" s="35"/>
      <c r="J459" s="35"/>
    </row>
    <row r="460" spans="1:10" ht="16.5">
      <c r="A460" s="35"/>
      <c r="B460" s="35"/>
      <c r="C460" s="35"/>
      <c r="D460" s="103"/>
      <c r="E460" s="103"/>
      <c r="F460" s="103"/>
      <c r="G460" s="103"/>
      <c r="H460" s="103"/>
      <c r="I460" s="35"/>
      <c r="J460" s="35"/>
    </row>
    <row r="461" spans="1:10" ht="16.5">
      <c r="A461" s="35"/>
      <c r="B461" s="35"/>
      <c r="C461" s="35"/>
      <c r="D461" s="103"/>
      <c r="E461" s="103"/>
      <c r="F461" s="103"/>
      <c r="G461" s="103"/>
      <c r="H461" s="103"/>
      <c r="I461" s="35"/>
      <c r="J461" s="35"/>
    </row>
    <row r="462" spans="1:10" ht="16.5">
      <c r="A462" s="35"/>
      <c r="B462" s="35"/>
      <c r="C462" s="35"/>
      <c r="D462" s="103"/>
      <c r="E462" s="103"/>
      <c r="F462" s="103"/>
      <c r="G462" s="103"/>
      <c r="H462" s="103"/>
      <c r="I462" s="35"/>
      <c r="J462" s="35"/>
    </row>
    <row r="463" spans="1:10" ht="16.5">
      <c r="A463" s="35"/>
      <c r="B463" s="35"/>
      <c r="C463" s="35"/>
      <c r="D463" s="103"/>
      <c r="E463" s="103"/>
      <c r="F463" s="103"/>
      <c r="G463" s="103"/>
      <c r="H463" s="103"/>
      <c r="I463" s="35"/>
      <c r="J463" s="35"/>
    </row>
    <row r="464" spans="1:10" ht="16.5">
      <c r="A464" s="35"/>
      <c r="B464" s="35"/>
      <c r="C464" s="35"/>
      <c r="D464" s="103"/>
      <c r="E464" s="103"/>
      <c r="F464" s="103"/>
      <c r="G464" s="103"/>
      <c r="H464" s="103"/>
      <c r="I464" s="35"/>
      <c r="J464" s="35"/>
    </row>
    <row r="465" spans="1:10" ht="16.5">
      <c r="A465" s="35"/>
      <c r="B465" s="35"/>
      <c r="C465" s="35"/>
      <c r="D465" s="103"/>
      <c r="E465" s="103"/>
      <c r="F465" s="103"/>
      <c r="G465" s="103"/>
      <c r="H465" s="103"/>
      <c r="I465" s="35"/>
      <c r="J465" s="35"/>
    </row>
    <row r="466" spans="1:10" ht="16.5">
      <c r="A466" s="35"/>
      <c r="B466" s="35"/>
      <c r="C466" s="35"/>
      <c r="D466" s="103"/>
      <c r="E466" s="103"/>
      <c r="F466" s="103"/>
      <c r="G466" s="103"/>
      <c r="H466" s="103"/>
      <c r="I466" s="35"/>
      <c r="J466" s="35"/>
    </row>
    <row r="467" spans="1:10" ht="16.5">
      <c r="A467" s="35"/>
      <c r="B467" s="35"/>
      <c r="C467" s="35"/>
      <c r="D467" s="103"/>
      <c r="E467" s="103"/>
      <c r="F467" s="103"/>
      <c r="G467" s="103"/>
      <c r="H467" s="103"/>
      <c r="I467" s="35"/>
      <c r="J467" s="35"/>
    </row>
    <row r="468" spans="1:10" ht="16.5">
      <c r="A468" s="35"/>
      <c r="B468" s="35"/>
      <c r="C468" s="35"/>
      <c r="D468" s="103"/>
      <c r="E468" s="103"/>
      <c r="F468" s="103"/>
      <c r="G468" s="103"/>
      <c r="H468" s="103"/>
      <c r="I468" s="35"/>
      <c r="J468" s="35"/>
    </row>
    <row r="469" spans="1:10" ht="16.5">
      <c r="A469" s="35"/>
      <c r="B469" s="35"/>
      <c r="C469" s="35"/>
      <c r="D469" s="103"/>
      <c r="E469" s="103"/>
      <c r="F469" s="103"/>
      <c r="G469" s="103"/>
      <c r="H469" s="103"/>
      <c r="I469" s="35"/>
      <c r="J469" s="35"/>
    </row>
    <row r="470" spans="1:10" ht="16.5">
      <c r="A470" s="35"/>
      <c r="B470" s="35"/>
      <c r="C470" s="35"/>
      <c r="D470" s="103"/>
      <c r="E470" s="103"/>
      <c r="F470" s="103"/>
      <c r="G470" s="103"/>
      <c r="H470" s="103"/>
      <c r="I470" s="35"/>
      <c r="J470" s="35"/>
    </row>
    <row r="471" spans="1:10" ht="16.5">
      <c r="A471" s="35"/>
      <c r="B471" s="35"/>
      <c r="C471" s="35"/>
      <c r="D471" s="103"/>
      <c r="E471" s="103"/>
      <c r="F471" s="103"/>
      <c r="G471" s="103"/>
      <c r="H471" s="103"/>
      <c r="I471" s="35"/>
      <c r="J471" s="35"/>
    </row>
    <row r="472" spans="1:10" ht="16.5">
      <c r="A472" s="35"/>
      <c r="B472" s="35"/>
      <c r="C472" s="35"/>
      <c r="D472" s="103"/>
      <c r="E472" s="103"/>
      <c r="F472" s="103"/>
      <c r="G472" s="103"/>
      <c r="H472" s="103"/>
      <c r="I472" s="35"/>
      <c r="J472" s="35"/>
    </row>
    <row r="473" spans="1:10" ht="16.5">
      <c r="A473" s="35"/>
      <c r="B473" s="35"/>
      <c r="C473" s="35"/>
      <c r="D473" s="103"/>
      <c r="E473" s="103"/>
      <c r="F473" s="103"/>
      <c r="G473" s="103"/>
      <c r="H473" s="103"/>
      <c r="I473" s="35"/>
      <c r="J473" s="35"/>
    </row>
    <row r="474" spans="1:10" ht="16.5">
      <c r="A474" s="35"/>
      <c r="B474" s="35"/>
      <c r="C474" s="35"/>
      <c r="D474" s="103"/>
      <c r="E474" s="103"/>
      <c r="F474" s="103"/>
      <c r="G474" s="103"/>
      <c r="H474" s="103"/>
      <c r="I474" s="35"/>
      <c r="J474" s="35"/>
    </row>
    <row r="475" spans="1:10" ht="16.5">
      <c r="A475" s="35"/>
      <c r="B475" s="35"/>
      <c r="C475" s="35"/>
      <c r="D475" s="103"/>
      <c r="E475" s="103"/>
      <c r="F475" s="103"/>
      <c r="G475" s="103"/>
      <c r="H475" s="103"/>
      <c r="I475" s="35"/>
      <c r="J475" s="35"/>
    </row>
    <row r="476" spans="1:10" ht="16.5">
      <c r="A476" s="35"/>
      <c r="B476" s="35"/>
      <c r="C476" s="35"/>
      <c r="D476" s="103"/>
      <c r="E476" s="103"/>
      <c r="F476" s="103"/>
      <c r="G476" s="103"/>
      <c r="H476" s="103"/>
      <c r="I476" s="35"/>
      <c r="J476" s="35"/>
    </row>
    <row r="477" spans="1:10" ht="16.5">
      <c r="A477" s="35"/>
      <c r="B477" s="35"/>
      <c r="C477" s="35"/>
      <c r="D477" s="103"/>
      <c r="E477" s="103"/>
      <c r="F477" s="103"/>
      <c r="G477" s="103"/>
      <c r="H477" s="103"/>
      <c r="I477" s="35"/>
      <c r="J477" s="35"/>
    </row>
    <row r="478" spans="1:10" ht="16.5">
      <c r="A478" s="35"/>
      <c r="B478" s="35"/>
      <c r="C478" s="35"/>
      <c r="D478" s="103"/>
      <c r="E478" s="103"/>
      <c r="F478" s="103"/>
      <c r="G478" s="103"/>
      <c r="H478" s="103"/>
      <c r="I478" s="35"/>
      <c r="J478" s="35"/>
    </row>
    <row r="479" spans="1:10" ht="16.5">
      <c r="A479" s="35"/>
      <c r="B479" s="35"/>
      <c r="C479" s="35"/>
      <c r="D479" s="103"/>
      <c r="E479" s="103"/>
      <c r="F479" s="103"/>
      <c r="G479" s="103"/>
      <c r="H479" s="103"/>
      <c r="I479" s="35"/>
      <c r="J479" s="35"/>
    </row>
    <row r="480" spans="1:10" ht="16.5">
      <c r="A480" s="35"/>
      <c r="B480" s="35"/>
      <c r="C480" s="35"/>
      <c r="D480" s="103"/>
      <c r="E480" s="103"/>
      <c r="F480" s="103"/>
      <c r="G480" s="103"/>
      <c r="H480" s="103"/>
      <c r="I480" s="35"/>
      <c r="J480" s="35"/>
    </row>
    <row r="481" spans="1:10" ht="16.5">
      <c r="A481" s="35"/>
      <c r="B481" s="35"/>
      <c r="C481" s="35"/>
      <c r="D481" s="103"/>
      <c r="E481" s="103"/>
      <c r="F481" s="103"/>
      <c r="G481" s="103"/>
      <c r="H481" s="103"/>
      <c r="I481" s="35"/>
      <c r="J481" s="35"/>
    </row>
    <row r="482" spans="1:10" ht="16.5">
      <c r="A482" s="35"/>
      <c r="B482" s="35"/>
      <c r="C482" s="35"/>
      <c r="D482" s="103"/>
      <c r="E482" s="103"/>
      <c r="F482" s="103"/>
      <c r="G482" s="103"/>
      <c r="H482" s="103"/>
      <c r="I482" s="35"/>
      <c r="J482" s="35"/>
    </row>
    <row r="483" spans="1:10" ht="16.5">
      <c r="A483" s="35"/>
      <c r="B483" s="35"/>
      <c r="C483" s="35"/>
      <c r="D483" s="103"/>
      <c r="E483" s="103"/>
      <c r="F483" s="103"/>
      <c r="G483" s="103"/>
      <c r="H483" s="103"/>
      <c r="I483" s="35"/>
      <c r="J483" s="35"/>
    </row>
    <row r="484" spans="1:10" ht="16.5">
      <c r="A484" s="35"/>
      <c r="B484" s="35"/>
      <c r="C484" s="35"/>
      <c r="D484" s="103"/>
      <c r="E484" s="103"/>
      <c r="F484" s="103"/>
      <c r="G484" s="103"/>
      <c r="H484" s="103"/>
      <c r="I484" s="35"/>
      <c r="J484" s="35"/>
    </row>
    <row r="485" spans="1:10" ht="16.5">
      <c r="A485" s="35"/>
      <c r="B485" s="35"/>
      <c r="C485" s="35"/>
      <c r="D485" s="103"/>
      <c r="E485" s="103"/>
      <c r="F485" s="103"/>
      <c r="G485" s="103"/>
      <c r="H485" s="103"/>
      <c r="I485" s="35"/>
      <c r="J485" s="35"/>
    </row>
    <row r="486" spans="1:10" ht="16.5">
      <c r="A486" s="35"/>
      <c r="B486" s="35"/>
      <c r="C486" s="35"/>
      <c r="D486" s="103"/>
      <c r="E486" s="103"/>
      <c r="F486" s="103"/>
      <c r="G486" s="103"/>
      <c r="H486" s="103"/>
      <c r="I486" s="35"/>
      <c r="J486" s="35"/>
    </row>
    <row r="487" spans="1:10" ht="16.5">
      <c r="A487" s="35"/>
      <c r="B487" s="35"/>
      <c r="C487" s="35"/>
      <c r="D487" s="103"/>
      <c r="E487" s="103"/>
      <c r="F487" s="103"/>
      <c r="G487" s="103"/>
      <c r="H487" s="103"/>
      <c r="I487" s="35"/>
      <c r="J487" s="35"/>
    </row>
    <row r="488" spans="1:10" ht="16.5">
      <c r="A488" s="35"/>
      <c r="B488" s="35"/>
      <c r="C488" s="35"/>
      <c r="D488" s="103"/>
      <c r="E488" s="103"/>
      <c r="F488" s="103"/>
      <c r="G488" s="103"/>
      <c r="H488" s="103"/>
      <c r="I488" s="35"/>
      <c r="J488" s="35"/>
    </row>
    <row r="489" spans="1:10" ht="16.5">
      <c r="A489" s="35"/>
      <c r="B489" s="35"/>
      <c r="C489" s="35"/>
      <c r="D489" s="103"/>
      <c r="E489" s="103"/>
      <c r="F489" s="103"/>
      <c r="G489" s="103"/>
      <c r="H489" s="103"/>
      <c r="I489" s="35"/>
      <c r="J489" s="35"/>
    </row>
    <row r="490" spans="1:10" ht="16.5">
      <c r="A490" s="35"/>
      <c r="B490" s="35"/>
      <c r="C490" s="35"/>
      <c r="D490" s="103"/>
      <c r="E490" s="103"/>
      <c r="F490" s="103"/>
      <c r="G490" s="103"/>
      <c r="H490" s="103"/>
      <c r="I490" s="35"/>
      <c r="J490" s="35"/>
    </row>
    <row r="491" spans="1:10" ht="16.5">
      <c r="A491" s="35"/>
      <c r="B491" s="35"/>
      <c r="C491" s="35"/>
      <c r="D491" s="103"/>
      <c r="E491" s="103"/>
      <c r="F491" s="103"/>
      <c r="G491" s="103"/>
      <c r="H491" s="103"/>
      <c r="I491" s="35"/>
      <c r="J491" s="35"/>
    </row>
    <row r="492" spans="1:10" ht="16.5">
      <c r="A492" s="35"/>
      <c r="B492" s="35"/>
      <c r="C492" s="35"/>
      <c r="D492" s="103"/>
      <c r="E492" s="103"/>
      <c r="F492" s="103"/>
      <c r="G492" s="103"/>
      <c r="H492" s="103"/>
      <c r="I492" s="35"/>
      <c r="J492" s="35"/>
    </row>
    <row r="493" spans="1:10" ht="16.5">
      <c r="A493" s="35"/>
      <c r="B493" s="35"/>
      <c r="C493" s="35"/>
      <c r="D493" s="103"/>
      <c r="E493" s="103"/>
      <c r="F493" s="103"/>
      <c r="G493" s="103"/>
      <c r="H493" s="103"/>
      <c r="I493" s="35"/>
      <c r="J493" s="35"/>
    </row>
    <row r="494" spans="1:10" ht="16.5">
      <c r="A494" s="35"/>
      <c r="B494" s="35"/>
      <c r="C494" s="35"/>
      <c r="D494" s="103"/>
      <c r="E494" s="103"/>
      <c r="F494" s="103"/>
      <c r="G494" s="103"/>
      <c r="H494" s="103"/>
      <c r="I494" s="35"/>
      <c r="J494" s="35"/>
    </row>
    <row r="495" spans="1:10" ht="16.5">
      <c r="A495" s="35"/>
      <c r="B495" s="35"/>
      <c r="C495" s="35"/>
      <c r="D495" s="103"/>
      <c r="E495" s="103"/>
      <c r="F495" s="103"/>
      <c r="G495" s="103"/>
      <c r="H495" s="103"/>
      <c r="I495" s="35"/>
      <c r="J495" s="35"/>
    </row>
    <row r="496" spans="1:10" ht="16.5">
      <c r="A496" s="35"/>
      <c r="B496" s="35"/>
      <c r="C496" s="35"/>
      <c r="D496" s="103"/>
      <c r="E496" s="103"/>
      <c r="F496" s="103"/>
      <c r="G496" s="103"/>
      <c r="H496" s="103"/>
      <c r="I496" s="35"/>
      <c r="J496" s="35"/>
    </row>
    <row r="497" spans="1:10" ht="16.5">
      <c r="A497" s="35"/>
      <c r="B497" s="35"/>
      <c r="C497" s="35"/>
      <c r="D497" s="103"/>
      <c r="E497" s="103"/>
      <c r="F497" s="103"/>
      <c r="G497" s="103"/>
      <c r="H497" s="103"/>
      <c r="I497" s="35"/>
      <c r="J497" s="35"/>
    </row>
    <row r="498" spans="1:10" ht="16.5">
      <c r="A498" s="35"/>
      <c r="B498" s="35"/>
      <c r="C498" s="35"/>
      <c r="D498" s="103"/>
      <c r="E498" s="103"/>
      <c r="F498" s="103"/>
      <c r="G498" s="103"/>
      <c r="H498" s="103"/>
      <c r="I498" s="35"/>
      <c r="J498" s="35"/>
    </row>
    <row r="499" spans="1:10" ht="16.5">
      <c r="A499" s="35"/>
      <c r="B499" s="35"/>
      <c r="C499" s="35"/>
      <c r="D499" s="103"/>
      <c r="E499" s="103"/>
      <c r="F499" s="103"/>
      <c r="G499" s="103"/>
      <c r="H499" s="103"/>
      <c r="I499" s="35"/>
      <c r="J499" s="35"/>
    </row>
    <row r="500" spans="1:10" ht="16.5">
      <c r="A500" s="35"/>
      <c r="B500" s="35"/>
      <c r="C500" s="35"/>
      <c r="D500" s="103"/>
      <c r="E500" s="103"/>
      <c r="F500" s="103"/>
      <c r="G500" s="103"/>
      <c r="H500" s="103"/>
      <c r="I500" s="35"/>
      <c r="J500" s="35"/>
    </row>
    <row r="501" spans="1:10" ht="16.5">
      <c r="A501" s="35"/>
      <c r="B501" s="35"/>
      <c r="C501" s="35"/>
      <c r="D501" s="103"/>
      <c r="E501" s="103"/>
      <c r="F501" s="103"/>
      <c r="G501" s="103"/>
      <c r="H501" s="103"/>
      <c r="I501" s="35"/>
      <c r="J501" s="35"/>
    </row>
    <row r="502" spans="1:10" ht="16.5">
      <c r="A502" s="35"/>
      <c r="B502" s="35"/>
      <c r="C502" s="35"/>
      <c r="D502" s="103"/>
      <c r="E502" s="103"/>
      <c r="F502" s="103"/>
      <c r="G502" s="103"/>
      <c r="H502" s="103"/>
      <c r="I502" s="35"/>
      <c r="J502" s="35"/>
    </row>
    <row r="503" spans="1:10" ht="16.5">
      <c r="A503" s="35"/>
      <c r="B503" s="35"/>
      <c r="C503" s="35"/>
      <c r="D503" s="103"/>
      <c r="E503" s="103"/>
      <c r="F503" s="103"/>
      <c r="G503" s="103"/>
      <c r="H503" s="103"/>
      <c r="I503" s="35"/>
      <c r="J503" s="35"/>
    </row>
    <row r="504" spans="1:10" ht="16.5">
      <c r="A504" s="35"/>
      <c r="B504" s="35"/>
      <c r="C504" s="35"/>
      <c r="D504" s="103"/>
      <c r="E504" s="103"/>
      <c r="F504" s="103"/>
      <c r="G504" s="103"/>
      <c r="H504" s="103"/>
      <c r="I504" s="35"/>
      <c r="J504" s="35"/>
    </row>
    <row r="505" spans="1:10" ht="16.5">
      <c r="A505" s="35"/>
      <c r="B505" s="35"/>
      <c r="C505" s="35"/>
      <c r="D505" s="103"/>
      <c r="E505" s="103"/>
      <c r="F505" s="103"/>
      <c r="G505" s="103"/>
      <c r="H505" s="103"/>
      <c r="I505" s="35"/>
      <c r="J505" s="35"/>
    </row>
    <row r="506" spans="1:10" ht="16.5">
      <c r="A506" s="35"/>
      <c r="B506" s="35"/>
      <c r="C506" s="35"/>
      <c r="D506" s="103"/>
      <c r="E506" s="103"/>
      <c r="F506" s="103"/>
      <c r="G506" s="103"/>
      <c r="H506" s="103"/>
      <c r="I506" s="35"/>
      <c r="J506" s="35"/>
    </row>
    <row r="507" spans="1:10" ht="16.5">
      <c r="A507" s="35"/>
      <c r="B507" s="35"/>
      <c r="C507" s="35"/>
      <c r="D507" s="103"/>
      <c r="E507" s="103"/>
      <c r="F507" s="103"/>
      <c r="G507" s="103"/>
      <c r="H507" s="103"/>
      <c r="I507" s="35"/>
      <c r="J507" s="35"/>
    </row>
    <row r="508" spans="1:10" ht="16.5">
      <c r="A508" s="35"/>
      <c r="B508" s="35"/>
      <c r="C508" s="35"/>
      <c r="D508" s="103"/>
      <c r="E508" s="103"/>
      <c r="F508" s="103"/>
      <c r="G508" s="103"/>
      <c r="H508" s="103"/>
      <c r="I508" s="35"/>
      <c r="J508" s="35"/>
    </row>
    <row r="509" spans="1:10" ht="16.5">
      <c r="A509" s="35"/>
      <c r="B509" s="35"/>
      <c r="C509" s="35"/>
      <c r="D509" s="103"/>
      <c r="E509" s="103"/>
      <c r="F509" s="103"/>
      <c r="G509" s="103"/>
      <c r="H509" s="103"/>
      <c r="I509" s="35"/>
      <c r="J509" s="35"/>
    </row>
    <row r="510" spans="1:10" ht="16.5">
      <c r="A510" s="35"/>
      <c r="B510" s="35"/>
      <c r="C510" s="35"/>
      <c r="D510" s="103"/>
      <c r="E510" s="103"/>
      <c r="F510" s="103"/>
      <c r="G510" s="103"/>
      <c r="H510" s="103"/>
      <c r="I510" s="35"/>
      <c r="J510" s="35"/>
    </row>
    <row r="511" spans="1:10" ht="16.5">
      <c r="A511" s="35"/>
      <c r="B511" s="35"/>
      <c r="C511" s="35"/>
      <c r="D511" s="103"/>
      <c r="E511" s="103"/>
      <c r="F511" s="103"/>
      <c r="G511" s="103"/>
      <c r="H511" s="103"/>
      <c r="I511" s="35"/>
      <c r="J511" s="35"/>
    </row>
    <row r="512" spans="1:10" ht="16.5">
      <c r="A512" s="35"/>
      <c r="B512" s="35"/>
      <c r="C512" s="35"/>
      <c r="D512" s="103"/>
      <c r="E512" s="103"/>
      <c r="F512" s="103"/>
      <c r="G512" s="103"/>
      <c r="H512" s="103"/>
      <c r="I512" s="35"/>
      <c r="J512" s="35"/>
    </row>
    <row r="513" spans="1:10" ht="16.5">
      <c r="A513" s="35"/>
      <c r="B513" s="35"/>
      <c r="C513" s="35"/>
      <c r="D513" s="103"/>
      <c r="E513" s="103"/>
      <c r="F513" s="103"/>
      <c r="G513" s="103"/>
      <c r="H513" s="103"/>
      <c r="I513" s="35"/>
      <c r="J513" s="35"/>
    </row>
    <row r="514" spans="1:10" ht="16.5">
      <c r="A514" s="35"/>
      <c r="B514" s="35"/>
      <c r="C514" s="35"/>
      <c r="D514" s="103"/>
      <c r="E514" s="103"/>
      <c r="F514" s="103"/>
      <c r="G514" s="103"/>
      <c r="H514" s="103"/>
      <c r="I514" s="35"/>
      <c r="J514" s="35"/>
    </row>
    <row r="515" spans="1:10" ht="16.5">
      <c r="A515" s="35"/>
      <c r="B515" s="35"/>
      <c r="C515" s="35"/>
      <c r="D515" s="103"/>
      <c r="E515" s="103"/>
      <c r="F515" s="103"/>
      <c r="G515" s="103"/>
      <c r="H515" s="103"/>
      <c r="I515" s="35"/>
      <c r="J515" s="35"/>
    </row>
    <row r="516" spans="1:10" ht="16.5">
      <c r="A516" s="35"/>
      <c r="B516" s="35"/>
      <c r="C516" s="35"/>
      <c r="D516" s="103"/>
      <c r="E516" s="103"/>
      <c r="F516" s="103"/>
      <c r="G516" s="103"/>
      <c r="H516" s="103"/>
      <c r="I516" s="35"/>
      <c r="J516" s="35"/>
    </row>
    <row r="517" spans="1:10" ht="16.5">
      <c r="A517" s="35"/>
      <c r="B517" s="35"/>
      <c r="C517" s="35"/>
      <c r="D517" s="103"/>
      <c r="E517" s="103"/>
      <c r="F517" s="103"/>
      <c r="G517" s="103"/>
      <c r="H517" s="103"/>
      <c r="I517" s="35"/>
      <c r="J517" s="35"/>
    </row>
    <row r="518" spans="1:10" ht="16.5">
      <c r="A518" s="35"/>
      <c r="B518" s="35"/>
      <c r="C518" s="35"/>
      <c r="D518" s="103"/>
      <c r="E518" s="103"/>
      <c r="F518" s="103"/>
      <c r="G518" s="103"/>
      <c r="H518" s="103"/>
      <c r="I518" s="35"/>
      <c r="J518" s="35"/>
    </row>
    <row r="519" spans="1:10" ht="16.5">
      <c r="A519" s="35"/>
      <c r="B519" s="35"/>
      <c r="C519" s="35"/>
      <c r="D519" s="103"/>
      <c r="E519" s="103"/>
      <c r="F519" s="103"/>
      <c r="G519" s="103"/>
      <c r="H519" s="103"/>
      <c r="I519" s="35"/>
      <c r="J519" s="35"/>
    </row>
    <row r="520" spans="1:10" ht="16.5">
      <c r="A520" s="35"/>
      <c r="B520" s="35"/>
      <c r="C520" s="35"/>
      <c r="D520" s="103"/>
      <c r="E520" s="103"/>
      <c r="F520" s="103"/>
      <c r="G520" s="103"/>
      <c r="H520" s="103"/>
      <c r="I520" s="35"/>
      <c r="J520" s="35"/>
    </row>
    <row r="521" spans="1:10" ht="16.5">
      <c r="A521" s="35"/>
      <c r="B521" s="35"/>
      <c r="C521" s="35"/>
      <c r="D521" s="103"/>
      <c r="E521" s="103"/>
      <c r="F521" s="103"/>
      <c r="G521" s="103"/>
      <c r="H521" s="103"/>
      <c r="I521" s="35"/>
      <c r="J521" s="35"/>
    </row>
    <row r="522" spans="1:10" ht="16.5">
      <c r="A522" s="35"/>
      <c r="B522" s="35"/>
      <c r="C522" s="35"/>
      <c r="D522" s="103"/>
      <c r="E522" s="103"/>
      <c r="F522" s="103"/>
      <c r="G522" s="103"/>
      <c r="H522" s="103"/>
      <c r="I522" s="35"/>
      <c r="J522" s="35"/>
    </row>
    <row r="523" spans="1:10" ht="16.5">
      <c r="A523" s="35"/>
      <c r="B523" s="35"/>
      <c r="C523" s="35"/>
      <c r="D523" s="103"/>
      <c r="E523" s="103"/>
      <c r="F523" s="103"/>
      <c r="G523" s="103"/>
      <c r="H523" s="103"/>
      <c r="I523" s="35"/>
      <c r="J523" s="35"/>
    </row>
    <row r="524" spans="1:10" ht="16.5">
      <c r="A524" s="35"/>
      <c r="B524" s="35"/>
      <c r="C524" s="35"/>
      <c r="D524" s="103"/>
      <c r="E524" s="103"/>
      <c r="F524" s="103"/>
      <c r="G524" s="103"/>
      <c r="H524" s="103"/>
      <c r="I524" s="35"/>
      <c r="J524" s="35"/>
    </row>
    <row r="525" spans="1:10" ht="16.5">
      <c r="A525" s="35"/>
      <c r="B525" s="35"/>
      <c r="C525" s="35"/>
      <c r="D525" s="103"/>
      <c r="E525" s="103"/>
      <c r="F525" s="103"/>
      <c r="G525" s="103"/>
      <c r="H525" s="103"/>
      <c r="I525" s="35"/>
      <c r="J525" s="35"/>
    </row>
    <row r="526" spans="1:10" ht="16.5">
      <c r="A526" s="35"/>
      <c r="B526" s="35"/>
      <c r="C526" s="35"/>
      <c r="D526" s="103"/>
      <c r="E526" s="103"/>
      <c r="F526" s="103"/>
      <c r="G526" s="103"/>
      <c r="H526" s="103"/>
      <c r="I526" s="35"/>
      <c r="J526" s="35"/>
    </row>
    <row r="527" spans="1:10" ht="16.5">
      <c r="A527" s="35"/>
      <c r="B527" s="35"/>
      <c r="C527" s="35"/>
      <c r="D527" s="103"/>
      <c r="E527" s="103"/>
      <c r="F527" s="103"/>
      <c r="G527" s="103"/>
      <c r="H527" s="103"/>
      <c r="I527" s="35"/>
      <c r="J527" s="35"/>
    </row>
    <row r="528" spans="1:10" ht="16.5">
      <c r="A528" s="35"/>
      <c r="B528" s="35"/>
      <c r="C528" s="35"/>
      <c r="D528" s="103"/>
      <c r="E528" s="103"/>
      <c r="F528" s="103"/>
      <c r="G528" s="103"/>
      <c r="H528" s="103"/>
      <c r="I528" s="35"/>
      <c r="J528" s="35"/>
    </row>
    <row r="529" spans="1:10" ht="16.5">
      <c r="A529" s="35"/>
      <c r="B529" s="35"/>
      <c r="C529" s="35"/>
      <c r="D529" s="103"/>
      <c r="E529" s="103"/>
      <c r="F529" s="103"/>
      <c r="G529" s="103"/>
      <c r="H529" s="103"/>
      <c r="I529" s="35"/>
      <c r="J529" s="35"/>
    </row>
    <row r="530" spans="1:10" ht="16.5">
      <c r="A530" s="35"/>
      <c r="B530" s="35"/>
      <c r="C530" s="35"/>
      <c r="D530" s="103"/>
      <c r="E530" s="103"/>
      <c r="F530" s="103"/>
      <c r="G530" s="103"/>
      <c r="H530" s="103"/>
      <c r="I530" s="35"/>
      <c r="J530" s="35"/>
    </row>
    <row r="531" spans="1:10" ht="16.5">
      <c r="A531" s="35"/>
      <c r="B531" s="35"/>
      <c r="C531" s="35"/>
      <c r="D531" s="103"/>
      <c r="E531" s="103"/>
      <c r="F531" s="103"/>
      <c r="G531" s="103"/>
      <c r="H531" s="103"/>
      <c r="I531" s="35"/>
      <c r="J531" s="35"/>
    </row>
    <row r="532" spans="1:10" ht="16.5">
      <c r="A532" s="35"/>
      <c r="B532" s="35"/>
      <c r="C532" s="35"/>
      <c r="D532" s="103"/>
      <c r="E532" s="103"/>
      <c r="F532" s="103"/>
      <c r="G532" s="103"/>
      <c r="H532" s="103"/>
      <c r="I532" s="35"/>
      <c r="J532" s="35"/>
    </row>
    <row r="533" spans="1:10" ht="16.5">
      <c r="A533" s="35"/>
      <c r="B533" s="35"/>
      <c r="C533" s="35"/>
      <c r="D533" s="103"/>
      <c r="E533" s="103"/>
      <c r="F533" s="103"/>
      <c r="G533" s="103"/>
      <c r="H533" s="103"/>
      <c r="I533" s="35"/>
      <c r="J533" s="35"/>
    </row>
    <row r="534" spans="1:10" ht="16.5">
      <c r="A534" s="35"/>
      <c r="B534" s="35"/>
      <c r="C534" s="35"/>
      <c r="D534" s="103"/>
      <c r="E534" s="103"/>
      <c r="F534" s="103"/>
      <c r="G534" s="103"/>
      <c r="H534" s="103"/>
      <c r="I534" s="35"/>
      <c r="J534" s="35"/>
    </row>
    <row r="535" spans="1:10" ht="16.5">
      <c r="A535" s="35"/>
      <c r="B535" s="35"/>
      <c r="C535" s="35"/>
      <c r="D535" s="103"/>
      <c r="E535" s="103"/>
      <c r="F535" s="103"/>
      <c r="G535" s="103"/>
      <c r="H535" s="103"/>
      <c r="I535" s="35"/>
      <c r="J535" s="35"/>
    </row>
    <row r="536" spans="1:10" ht="16.5">
      <c r="A536" s="35"/>
      <c r="B536" s="35"/>
      <c r="C536" s="35"/>
      <c r="D536" s="103"/>
      <c r="E536" s="103"/>
      <c r="F536" s="103"/>
      <c r="G536" s="103"/>
      <c r="H536" s="103"/>
      <c r="I536" s="35"/>
      <c r="J536" s="35"/>
    </row>
    <row r="537" spans="1:10" ht="16.5">
      <c r="A537" s="35"/>
      <c r="B537" s="35"/>
      <c r="C537" s="35"/>
      <c r="D537" s="103"/>
      <c r="E537" s="103"/>
      <c r="F537" s="103"/>
      <c r="G537" s="103"/>
      <c r="H537" s="103"/>
      <c r="I537" s="35"/>
      <c r="J537" s="35"/>
    </row>
    <row r="538" spans="1:10" ht="16.5">
      <c r="A538" s="35"/>
      <c r="B538" s="35"/>
      <c r="C538" s="35"/>
      <c r="D538" s="103"/>
      <c r="E538" s="103"/>
      <c r="F538" s="103"/>
      <c r="G538" s="103"/>
      <c r="H538" s="103"/>
      <c r="I538" s="35"/>
      <c r="J538" s="35"/>
    </row>
    <row r="539" spans="1:10" ht="16.5">
      <c r="A539" s="35"/>
      <c r="B539" s="35"/>
      <c r="C539" s="35"/>
      <c r="D539" s="103"/>
      <c r="E539" s="103"/>
      <c r="F539" s="103"/>
      <c r="G539" s="103"/>
      <c r="H539" s="103"/>
      <c r="I539" s="35"/>
      <c r="J539" s="35"/>
    </row>
    <row r="540" spans="1:10" ht="16.5">
      <c r="A540" s="35"/>
      <c r="B540" s="35"/>
      <c r="C540" s="35"/>
      <c r="D540" s="103"/>
      <c r="E540" s="103"/>
      <c r="F540" s="103"/>
      <c r="G540" s="103"/>
      <c r="H540" s="103"/>
      <c r="I540" s="35"/>
      <c r="J540" s="35"/>
    </row>
    <row r="541" spans="1:10" ht="16.5">
      <c r="A541" s="35"/>
      <c r="B541" s="35"/>
      <c r="C541" s="35"/>
      <c r="D541" s="103"/>
      <c r="E541" s="103"/>
      <c r="F541" s="103"/>
      <c r="G541" s="103"/>
      <c r="H541" s="103"/>
      <c r="I541" s="35"/>
      <c r="J541" s="35"/>
    </row>
    <row r="542" spans="1:10" ht="16.5">
      <c r="A542" s="35"/>
      <c r="B542" s="35"/>
      <c r="C542" s="35"/>
      <c r="D542" s="103"/>
      <c r="E542" s="103"/>
      <c r="F542" s="103"/>
      <c r="G542" s="103"/>
      <c r="H542" s="103"/>
      <c r="I542" s="35"/>
      <c r="J542" s="35"/>
    </row>
    <row r="543" spans="1:10" ht="16.5">
      <c r="A543" s="35"/>
      <c r="B543" s="35"/>
      <c r="C543" s="35"/>
      <c r="D543" s="103"/>
      <c r="E543" s="103"/>
      <c r="F543" s="103"/>
      <c r="G543" s="103"/>
      <c r="H543" s="103"/>
      <c r="I543" s="35"/>
      <c r="J543" s="35"/>
    </row>
    <row r="544" spans="1:10" ht="16.5">
      <c r="A544" s="35"/>
      <c r="B544" s="35"/>
      <c r="C544" s="35"/>
      <c r="D544" s="103"/>
      <c r="E544" s="103"/>
      <c r="F544" s="103"/>
      <c r="G544" s="103"/>
      <c r="H544" s="103"/>
      <c r="I544" s="35"/>
      <c r="J544" s="35"/>
    </row>
    <row r="545" spans="1:10" ht="16.5">
      <c r="A545" s="35"/>
      <c r="B545" s="35"/>
      <c r="C545" s="35"/>
      <c r="D545" s="103"/>
      <c r="E545" s="103"/>
      <c r="F545" s="103"/>
      <c r="G545" s="103"/>
      <c r="H545" s="103"/>
      <c r="I545" s="35"/>
      <c r="J545" s="35"/>
    </row>
    <row r="546" spans="1:10" ht="16.5">
      <c r="A546" s="35"/>
      <c r="B546" s="35"/>
      <c r="C546" s="35"/>
      <c r="D546" s="103"/>
      <c r="E546" s="103"/>
      <c r="F546" s="103"/>
      <c r="G546" s="103"/>
      <c r="H546" s="103"/>
      <c r="I546" s="35"/>
      <c r="J546" s="35"/>
    </row>
    <row r="547" spans="1:10" ht="16.5">
      <c r="A547" s="35"/>
      <c r="B547" s="35"/>
      <c r="C547" s="35"/>
      <c r="D547" s="103"/>
      <c r="E547" s="103"/>
      <c r="F547" s="103"/>
      <c r="G547" s="103"/>
      <c r="H547" s="103"/>
      <c r="I547" s="35"/>
      <c r="J547" s="35"/>
    </row>
    <row r="548" spans="1:10" ht="16.5">
      <c r="A548" s="35"/>
      <c r="B548" s="35"/>
      <c r="C548" s="35"/>
      <c r="D548" s="103"/>
      <c r="E548" s="103"/>
      <c r="F548" s="103"/>
      <c r="G548" s="103"/>
      <c r="H548" s="103"/>
      <c r="I548" s="35"/>
      <c r="J548" s="35"/>
    </row>
    <row r="549" spans="1:10" ht="16.5">
      <c r="A549" s="35"/>
      <c r="B549" s="35"/>
      <c r="C549" s="35"/>
      <c r="D549" s="103"/>
      <c r="E549" s="103"/>
      <c r="F549" s="103"/>
      <c r="G549" s="103"/>
      <c r="H549" s="103"/>
      <c r="I549" s="35"/>
      <c r="J549" s="35"/>
    </row>
    <row r="550" spans="1:10" ht="16.5">
      <c r="A550" s="35"/>
      <c r="B550" s="35"/>
      <c r="C550" s="35"/>
      <c r="D550" s="103"/>
      <c r="E550" s="103"/>
      <c r="F550" s="103"/>
      <c r="G550" s="103"/>
      <c r="H550" s="103"/>
      <c r="I550" s="35"/>
      <c r="J550" s="35"/>
    </row>
    <row r="551" spans="1:10" ht="16.5">
      <c r="A551" s="35"/>
      <c r="B551" s="35"/>
      <c r="C551" s="35"/>
      <c r="D551" s="103"/>
      <c r="E551" s="103"/>
      <c r="F551" s="103"/>
      <c r="G551" s="103"/>
      <c r="H551" s="103"/>
      <c r="I551" s="35"/>
      <c r="J551" s="35"/>
    </row>
    <row r="552" spans="1:10" ht="16.5">
      <c r="A552" s="35"/>
      <c r="B552" s="35"/>
      <c r="C552" s="35"/>
      <c r="D552" s="103"/>
      <c r="E552" s="103"/>
      <c r="F552" s="103"/>
      <c r="G552" s="103"/>
      <c r="H552" s="103"/>
      <c r="I552" s="35"/>
      <c r="J552" s="35"/>
    </row>
    <row r="553" spans="1:10" ht="16.5">
      <c r="A553" s="35"/>
      <c r="B553" s="35"/>
      <c r="C553" s="35"/>
      <c r="D553" s="103"/>
      <c r="E553" s="103"/>
      <c r="F553" s="103"/>
      <c r="G553" s="103"/>
      <c r="H553" s="103"/>
      <c r="I553" s="35"/>
      <c r="J553" s="35"/>
    </row>
    <row r="554" spans="1:10" ht="16.5">
      <c r="A554" s="35"/>
      <c r="B554" s="35"/>
      <c r="C554" s="35"/>
      <c r="D554" s="103"/>
      <c r="E554" s="103"/>
      <c r="F554" s="103"/>
      <c r="G554" s="103"/>
      <c r="H554" s="103"/>
      <c r="I554" s="35"/>
      <c r="J554" s="35"/>
    </row>
    <row r="555" spans="1:10" ht="16.5">
      <c r="A555" s="35"/>
      <c r="B555" s="35"/>
      <c r="C555" s="35"/>
      <c r="D555" s="103"/>
      <c r="E555" s="103"/>
      <c r="F555" s="103"/>
      <c r="G555" s="103"/>
      <c r="H555" s="103"/>
      <c r="I555" s="35"/>
      <c r="J555" s="35"/>
    </row>
    <row r="556" spans="1:10" ht="16.5">
      <c r="A556" s="35"/>
      <c r="B556" s="35"/>
      <c r="C556" s="35"/>
      <c r="D556" s="103"/>
      <c r="E556" s="103"/>
      <c r="F556" s="103"/>
      <c r="G556" s="103"/>
      <c r="H556" s="103"/>
      <c r="I556" s="35"/>
      <c r="J556" s="35"/>
    </row>
    <row r="557" spans="1:10" ht="16.5">
      <c r="A557" s="35"/>
      <c r="B557" s="35"/>
      <c r="C557" s="35"/>
      <c r="D557" s="103"/>
      <c r="E557" s="103"/>
      <c r="F557" s="103"/>
      <c r="G557" s="103"/>
      <c r="H557" s="103"/>
      <c r="I557" s="35"/>
      <c r="J557" s="35"/>
    </row>
    <row r="558" spans="1:10" ht="16.5">
      <c r="A558" s="35"/>
      <c r="B558" s="35"/>
      <c r="C558" s="35"/>
      <c r="D558" s="103"/>
      <c r="E558" s="103"/>
      <c r="F558" s="103"/>
      <c r="G558" s="103"/>
      <c r="H558" s="103"/>
      <c r="I558" s="35"/>
      <c r="J558" s="35"/>
    </row>
    <row r="559" spans="1:10" ht="16.5">
      <c r="A559" s="35"/>
      <c r="B559" s="35"/>
      <c r="C559" s="35"/>
      <c r="D559" s="103"/>
      <c r="E559" s="103"/>
      <c r="F559" s="103"/>
      <c r="G559" s="103"/>
      <c r="H559" s="103"/>
      <c r="I559" s="35"/>
      <c r="J559" s="35"/>
    </row>
    <row r="560" spans="1:10" ht="16.5">
      <c r="A560" s="35"/>
      <c r="B560" s="35"/>
      <c r="C560" s="35"/>
      <c r="D560" s="103"/>
      <c r="E560" s="103"/>
      <c r="F560" s="103"/>
      <c r="G560" s="103"/>
      <c r="H560" s="103"/>
      <c r="I560" s="35"/>
      <c r="J560" s="35"/>
    </row>
    <row r="561" spans="1:10" ht="16.5">
      <c r="A561" s="35"/>
      <c r="B561" s="35"/>
      <c r="C561" s="35"/>
      <c r="D561" s="103"/>
      <c r="E561" s="103"/>
      <c r="F561" s="103"/>
      <c r="G561" s="103"/>
      <c r="H561" s="103"/>
      <c r="I561" s="35"/>
      <c r="J561" s="35"/>
    </row>
    <row r="562" spans="1:10" ht="16.5">
      <c r="A562" s="35"/>
      <c r="B562" s="35"/>
      <c r="C562" s="35"/>
      <c r="D562" s="103"/>
      <c r="E562" s="103"/>
      <c r="F562" s="103"/>
      <c r="G562" s="103"/>
      <c r="H562" s="103"/>
      <c r="I562" s="35"/>
      <c r="J562" s="35"/>
    </row>
    <row r="563" spans="1:10" ht="16.5">
      <c r="A563" s="35"/>
      <c r="B563" s="35"/>
      <c r="C563" s="35"/>
      <c r="D563" s="103"/>
      <c r="E563" s="103"/>
      <c r="F563" s="103"/>
      <c r="G563" s="103"/>
      <c r="H563" s="103"/>
      <c r="I563" s="35"/>
      <c r="J563" s="35"/>
    </row>
    <row r="564" spans="1:10" ht="16.5">
      <c r="A564" s="35"/>
      <c r="B564" s="35"/>
      <c r="C564" s="35"/>
      <c r="D564" s="103"/>
      <c r="E564" s="103"/>
      <c r="F564" s="103"/>
      <c r="G564" s="103"/>
      <c r="H564" s="103"/>
      <c r="I564" s="35"/>
      <c r="J564" s="35"/>
    </row>
    <row r="565" spans="1:10" ht="16.5">
      <c r="A565" s="35"/>
      <c r="B565" s="35"/>
      <c r="C565" s="35"/>
      <c r="D565" s="103"/>
      <c r="E565" s="103"/>
      <c r="F565" s="103"/>
      <c r="G565" s="103"/>
      <c r="H565" s="103"/>
      <c r="I565" s="35"/>
      <c r="J565" s="35"/>
    </row>
    <row r="566" spans="1:10" ht="16.5">
      <c r="A566" s="35"/>
      <c r="B566" s="35"/>
      <c r="C566" s="35"/>
      <c r="D566" s="103"/>
      <c r="E566" s="103"/>
      <c r="F566" s="103"/>
      <c r="G566" s="103"/>
      <c r="H566" s="103"/>
      <c r="I566" s="35"/>
      <c r="J566" s="35"/>
    </row>
    <row r="567" spans="1:10" ht="16.5">
      <c r="A567" s="35"/>
      <c r="B567" s="35"/>
      <c r="C567" s="35"/>
      <c r="D567" s="103"/>
      <c r="E567" s="103"/>
      <c r="F567" s="103"/>
      <c r="G567" s="103"/>
      <c r="H567" s="103"/>
      <c r="I567" s="35"/>
      <c r="J567" s="35"/>
    </row>
    <row r="568" spans="1:10" ht="16.5">
      <c r="A568" s="35"/>
      <c r="B568" s="35"/>
      <c r="C568" s="35"/>
      <c r="D568" s="103"/>
      <c r="E568" s="103"/>
      <c r="F568" s="103"/>
      <c r="G568" s="103"/>
      <c r="H568" s="103"/>
      <c r="I568" s="35"/>
      <c r="J568" s="35"/>
    </row>
    <row r="569" spans="1:10" ht="16.5">
      <c r="A569" s="35"/>
      <c r="B569" s="35"/>
      <c r="C569" s="35"/>
      <c r="D569" s="103"/>
      <c r="E569" s="103"/>
      <c r="F569" s="103"/>
      <c r="G569" s="103"/>
      <c r="H569" s="103"/>
      <c r="I569" s="35"/>
      <c r="J569" s="35"/>
    </row>
    <row r="570" spans="1:10" ht="16.5">
      <c r="A570" s="35"/>
      <c r="B570" s="35"/>
      <c r="C570" s="35"/>
      <c r="D570" s="103"/>
      <c r="E570" s="103"/>
      <c r="F570" s="103"/>
      <c r="G570" s="103"/>
      <c r="H570" s="103"/>
      <c r="I570" s="35"/>
      <c r="J570" s="35"/>
    </row>
    <row r="571" spans="1:10" ht="16.5">
      <c r="A571" s="35"/>
      <c r="B571" s="35"/>
      <c r="C571" s="35"/>
      <c r="D571" s="103"/>
      <c r="E571" s="103"/>
      <c r="F571" s="103"/>
      <c r="G571" s="103"/>
      <c r="H571" s="103"/>
      <c r="I571" s="35"/>
      <c r="J571" s="35"/>
    </row>
    <row r="572" spans="1:10" ht="16.5">
      <c r="A572" s="35"/>
      <c r="B572" s="35"/>
      <c r="C572" s="35"/>
      <c r="D572" s="103"/>
      <c r="E572" s="103"/>
      <c r="F572" s="103"/>
      <c r="G572" s="103"/>
      <c r="H572" s="103"/>
      <c r="I572" s="35"/>
      <c r="J572" s="35"/>
    </row>
    <row r="573" spans="1:10" ht="16.5">
      <c r="A573" s="35"/>
      <c r="B573" s="35"/>
      <c r="C573" s="35"/>
      <c r="D573" s="103"/>
      <c r="E573" s="103"/>
      <c r="F573" s="103"/>
      <c r="G573" s="103"/>
      <c r="H573" s="103"/>
      <c r="I573" s="35"/>
      <c r="J573" s="35"/>
    </row>
    <row r="574" spans="1:10" ht="16.5">
      <c r="A574" s="35"/>
      <c r="B574" s="35"/>
      <c r="C574" s="35"/>
      <c r="D574" s="103"/>
      <c r="E574" s="103"/>
      <c r="F574" s="103"/>
      <c r="G574" s="103"/>
      <c r="H574" s="103"/>
      <c r="I574" s="35"/>
      <c r="J574" s="35"/>
    </row>
    <row r="575" spans="1:10" ht="16.5">
      <c r="A575" s="35"/>
      <c r="B575" s="35"/>
      <c r="C575" s="35"/>
      <c r="D575" s="103"/>
      <c r="E575" s="103"/>
      <c r="F575" s="103"/>
      <c r="G575" s="103"/>
      <c r="H575" s="103"/>
      <c r="I575" s="35"/>
      <c r="J575" s="35"/>
    </row>
    <row r="576" spans="1:10" ht="16.5">
      <c r="A576" s="35"/>
      <c r="B576" s="35"/>
      <c r="C576" s="35"/>
      <c r="D576" s="103"/>
      <c r="E576" s="103"/>
      <c r="F576" s="103"/>
      <c r="G576" s="103"/>
      <c r="H576" s="103"/>
      <c r="I576" s="35"/>
      <c r="J576" s="35"/>
    </row>
    <row r="577" spans="1:10" ht="16.5">
      <c r="A577" s="35"/>
      <c r="B577" s="35"/>
      <c r="C577" s="35"/>
      <c r="D577" s="103"/>
      <c r="E577" s="103"/>
      <c r="F577" s="103"/>
      <c r="G577" s="103"/>
      <c r="H577" s="103"/>
      <c r="I577" s="35"/>
      <c r="J577" s="35"/>
    </row>
    <row r="578" spans="1:10" ht="16.5">
      <c r="A578" s="35"/>
      <c r="B578" s="35"/>
      <c r="C578" s="35"/>
      <c r="D578" s="103"/>
      <c r="E578" s="103"/>
      <c r="F578" s="103"/>
      <c r="G578" s="103"/>
      <c r="H578" s="103"/>
      <c r="I578" s="35"/>
      <c r="J578" s="35"/>
    </row>
    <row r="579" spans="1:10" ht="16.5">
      <c r="A579" s="35"/>
      <c r="B579" s="35"/>
      <c r="C579" s="35"/>
      <c r="D579" s="103"/>
      <c r="E579" s="103"/>
      <c r="F579" s="103"/>
      <c r="G579" s="103"/>
      <c r="H579" s="103"/>
      <c r="I579" s="35"/>
      <c r="J579" s="35"/>
    </row>
    <row r="580" spans="1:10" ht="16.5">
      <c r="A580" s="35"/>
      <c r="B580" s="35"/>
      <c r="C580" s="35"/>
      <c r="D580" s="103"/>
      <c r="E580" s="103"/>
      <c r="F580" s="103"/>
      <c r="G580" s="103"/>
      <c r="H580" s="103"/>
      <c r="I580" s="35"/>
      <c r="J580" s="35"/>
    </row>
    <row r="581" spans="1:10" ht="16.5">
      <c r="A581" s="35"/>
      <c r="B581" s="35"/>
      <c r="C581" s="35"/>
      <c r="D581" s="103"/>
      <c r="E581" s="103"/>
      <c r="F581" s="103"/>
      <c r="G581" s="103"/>
      <c r="H581" s="103"/>
      <c r="I581" s="35"/>
      <c r="J581" s="35"/>
    </row>
    <row r="582" spans="1:10" ht="16.5">
      <c r="A582" s="35"/>
      <c r="B582" s="35"/>
      <c r="C582" s="35"/>
      <c r="D582" s="103"/>
      <c r="E582" s="103"/>
      <c r="F582" s="103"/>
      <c r="G582" s="103"/>
      <c r="H582" s="103"/>
      <c r="I582" s="35"/>
      <c r="J582" s="35"/>
    </row>
    <row r="583" spans="1:10" ht="16.5">
      <c r="A583" s="35"/>
      <c r="B583" s="35"/>
      <c r="C583" s="35"/>
      <c r="D583" s="103"/>
      <c r="E583" s="103"/>
      <c r="F583" s="103"/>
      <c r="G583" s="103"/>
      <c r="H583" s="103"/>
      <c r="I583" s="35"/>
      <c r="J583" s="35"/>
    </row>
    <row r="584" spans="1:10" ht="16.5">
      <c r="A584" s="35"/>
      <c r="B584" s="35"/>
      <c r="C584" s="35"/>
      <c r="D584" s="103"/>
      <c r="E584" s="103"/>
      <c r="F584" s="103"/>
      <c r="G584" s="103"/>
      <c r="H584" s="103"/>
      <c r="I584" s="35"/>
      <c r="J584" s="35"/>
    </row>
    <row r="585" spans="1:10" ht="16.5">
      <c r="A585" s="35"/>
      <c r="B585" s="35"/>
      <c r="C585" s="35"/>
      <c r="D585" s="103"/>
      <c r="E585" s="103"/>
      <c r="F585" s="103"/>
      <c r="G585" s="103"/>
      <c r="H585" s="103"/>
      <c r="I585" s="35"/>
      <c r="J585" s="35"/>
    </row>
    <row r="586" spans="1:10" ht="16.5">
      <c r="A586" s="35"/>
      <c r="B586" s="35"/>
      <c r="C586" s="35"/>
      <c r="D586" s="103"/>
      <c r="E586" s="103"/>
      <c r="F586" s="103"/>
      <c r="G586" s="103"/>
      <c r="H586" s="103"/>
      <c r="I586" s="35"/>
      <c r="J586" s="35"/>
    </row>
    <row r="587" spans="1:10" ht="16.5">
      <c r="A587" s="35"/>
      <c r="B587" s="35"/>
      <c r="C587" s="35"/>
      <c r="D587" s="103"/>
      <c r="E587" s="103"/>
      <c r="F587" s="103"/>
      <c r="G587" s="103"/>
      <c r="H587" s="103"/>
      <c r="I587" s="35"/>
      <c r="J587" s="35"/>
    </row>
    <row r="588" spans="1:10" ht="16.5">
      <c r="A588" s="35"/>
      <c r="B588" s="35"/>
      <c r="C588" s="35"/>
      <c r="D588" s="103"/>
      <c r="E588" s="103"/>
      <c r="F588" s="103"/>
      <c r="G588" s="103"/>
      <c r="H588" s="103"/>
      <c r="I588" s="35"/>
      <c r="J588" s="35"/>
    </row>
    <row r="589" spans="1:10" ht="16.5">
      <c r="A589" s="35"/>
      <c r="B589" s="35"/>
      <c r="C589" s="35"/>
      <c r="D589" s="103"/>
      <c r="E589" s="103"/>
      <c r="F589" s="103"/>
      <c r="G589" s="103"/>
      <c r="H589" s="103"/>
      <c r="I589" s="35"/>
      <c r="J589" s="35"/>
    </row>
    <row r="590" spans="1:10" ht="16.5">
      <c r="A590" s="35"/>
      <c r="B590" s="35"/>
      <c r="C590" s="35"/>
      <c r="D590" s="103"/>
      <c r="E590" s="103"/>
      <c r="F590" s="103"/>
      <c r="G590" s="103"/>
      <c r="H590" s="103"/>
      <c r="I590" s="35"/>
      <c r="J590" s="35"/>
    </row>
    <row r="591" spans="1:10" ht="16.5">
      <c r="A591" s="35"/>
      <c r="B591" s="35"/>
      <c r="C591" s="35"/>
      <c r="D591" s="103"/>
      <c r="E591" s="103"/>
      <c r="F591" s="103"/>
      <c r="G591" s="103"/>
      <c r="H591" s="103"/>
      <c r="I591" s="35"/>
      <c r="J591" s="35"/>
    </row>
    <row r="592" spans="1:10" ht="16.5">
      <c r="A592" s="35"/>
      <c r="B592" s="35"/>
      <c r="C592" s="35"/>
      <c r="D592" s="103"/>
      <c r="E592" s="103"/>
      <c r="F592" s="103"/>
      <c r="G592" s="103"/>
      <c r="H592" s="103"/>
      <c r="I592" s="35"/>
      <c r="J592" s="35"/>
    </row>
    <row r="593" spans="1:10" ht="16.5">
      <c r="A593" s="35"/>
      <c r="B593" s="35"/>
      <c r="C593" s="35"/>
      <c r="D593" s="103"/>
      <c r="E593" s="103"/>
      <c r="F593" s="103"/>
      <c r="G593" s="103"/>
      <c r="H593" s="103"/>
      <c r="I593" s="35"/>
      <c r="J593" s="35"/>
    </row>
    <row r="594" spans="1:10" ht="16.5">
      <c r="A594" s="35"/>
      <c r="B594" s="35"/>
      <c r="C594" s="35"/>
      <c r="D594" s="103"/>
      <c r="E594" s="103"/>
      <c r="F594" s="103"/>
      <c r="G594" s="103"/>
      <c r="H594" s="103"/>
      <c r="I594" s="35"/>
      <c r="J594" s="35"/>
    </row>
    <row r="595" spans="1:10" ht="16.5">
      <c r="A595" s="35"/>
      <c r="B595" s="35"/>
      <c r="C595" s="35"/>
      <c r="D595" s="103"/>
      <c r="E595" s="103"/>
      <c r="F595" s="103"/>
      <c r="G595" s="103"/>
      <c r="H595" s="103"/>
      <c r="I595" s="35"/>
      <c r="J595" s="35"/>
    </row>
    <row r="596" spans="1:10" ht="16.5">
      <c r="A596" s="35"/>
      <c r="B596" s="35"/>
      <c r="C596" s="35"/>
      <c r="D596" s="103"/>
      <c r="E596" s="103"/>
      <c r="F596" s="103"/>
      <c r="G596" s="103"/>
      <c r="H596" s="103"/>
      <c r="I596" s="35"/>
      <c r="J596" s="35"/>
    </row>
    <row r="597" spans="1:10" ht="16.5">
      <c r="A597" s="35"/>
      <c r="B597" s="35"/>
      <c r="C597" s="35"/>
      <c r="D597" s="103"/>
      <c r="E597" s="103"/>
      <c r="F597" s="103"/>
      <c r="G597" s="103"/>
      <c r="H597" s="103"/>
      <c r="I597" s="35"/>
      <c r="J597" s="35"/>
    </row>
    <row r="598" spans="1:10" ht="16.5">
      <c r="A598" s="35"/>
      <c r="B598" s="35"/>
      <c r="C598" s="35"/>
      <c r="D598" s="103"/>
      <c r="E598" s="103"/>
      <c r="F598" s="103"/>
      <c r="G598" s="103"/>
      <c r="H598" s="103"/>
      <c r="I598" s="35"/>
      <c r="J598" s="35"/>
    </row>
    <row r="599" spans="1:10" ht="16.5">
      <c r="A599" s="35"/>
      <c r="B599" s="35"/>
      <c r="C599" s="35"/>
      <c r="D599" s="103"/>
      <c r="E599" s="103"/>
      <c r="F599" s="103"/>
      <c r="G599" s="103"/>
      <c r="H599" s="103"/>
      <c r="I599" s="35"/>
      <c r="J599" s="35"/>
    </row>
    <row r="600" spans="1:10" ht="16.5">
      <c r="A600" s="35"/>
      <c r="B600" s="35"/>
      <c r="C600" s="35"/>
      <c r="D600" s="103"/>
      <c r="E600" s="103"/>
      <c r="F600" s="103"/>
      <c r="G600" s="103"/>
      <c r="H600" s="103"/>
      <c r="I600" s="35"/>
      <c r="J600" s="35"/>
    </row>
    <row r="601" spans="1:10" ht="16.5">
      <c r="A601" s="35"/>
      <c r="B601" s="35"/>
      <c r="C601" s="35"/>
      <c r="D601" s="103"/>
      <c r="E601" s="103"/>
      <c r="F601" s="103"/>
      <c r="G601" s="103"/>
      <c r="H601" s="103"/>
      <c r="I601" s="35"/>
      <c r="J601" s="35"/>
    </row>
    <row r="602" spans="1:10" ht="16.5">
      <c r="A602" s="35"/>
      <c r="B602" s="35"/>
      <c r="C602" s="35"/>
      <c r="D602" s="103"/>
      <c r="E602" s="103"/>
      <c r="F602" s="103"/>
      <c r="G602" s="103"/>
      <c r="H602" s="103"/>
      <c r="I602" s="35"/>
      <c r="J602" s="35"/>
    </row>
    <row r="603" spans="1:10" ht="16.5">
      <c r="A603" s="35"/>
      <c r="B603" s="35"/>
      <c r="C603" s="35"/>
      <c r="D603" s="103"/>
      <c r="E603" s="103"/>
      <c r="F603" s="103"/>
      <c r="G603" s="103"/>
      <c r="H603" s="103"/>
      <c r="I603" s="35"/>
      <c r="J603" s="35"/>
    </row>
    <row r="604" spans="1:10" ht="16.5">
      <c r="A604" s="35"/>
      <c r="B604" s="35"/>
      <c r="C604" s="35"/>
      <c r="D604" s="103"/>
      <c r="E604" s="103"/>
      <c r="F604" s="103"/>
      <c r="G604" s="103"/>
      <c r="H604" s="103"/>
      <c r="I604" s="35"/>
      <c r="J604" s="35"/>
    </row>
    <row r="605" spans="1:10" ht="16.5">
      <c r="A605" s="35"/>
      <c r="B605" s="35"/>
      <c r="C605" s="35"/>
      <c r="D605" s="103"/>
      <c r="E605" s="103"/>
      <c r="F605" s="103"/>
      <c r="G605" s="103"/>
      <c r="H605" s="103"/>
      <c r="I605" s="35"/>
      <c r="J605" s="35"/>
    </row>
    <row r="606" spans="1:10" ht="16.5">
      <c r="A606" s="35"/>
      <c r="B606" s="35"/>
      <c r="C606" s="35"/>
      <c r="D606" s="103"/>
      <c r="E606" s="103"/>
      <c r="F606" s="103"/>
      <c r="G606" s="103"/>
      <c r="H606" s="103"/>
      <c r="I606" s="35"/>
      <c r="J606" s="35"/>
    </row>
    <row r="607" spans="1:10" ht="16.5">
      <c r="A607" s="35"/>
      <c r="B607" s="35"/>
      <c r="C607" s="35"/>
      <c r="D607" s="103"/>
      <c r="E607" s="103"/>
      <c r="F607" s="103"/>
      <c r="G607" s="103"/>
      <c r="H607" s="103"/>
      <c r="I607" s="35"/>
      <c r="J607" s="35"/>
    </row>
    <row r="608" spans="1:10" ht="16.5">
      <c r="A608" s="35"/>
      <c r="B608" s="35"/>
      <c r="C608" s="35"/>
      <c r="D608" s="103"/>
      <c r="E608" s="103"/>
      <c r="F608" s="103"/>
      <c r="G608" s="103"/>
      <c r="H608" s="103"/>
      <c r="I608" s="35"/>
      <c r="J608" s="35"/>
    </row>
    <row r="609" spans="1:10" ht="16.5">
      <c r="A609" s="35"/>
      <c r="B609" s="35"/>
      <c r="C609" s="35"/>
      <c r="D609" s="103"/>
      <c r="E609" s="103"/>
      <c r="F609" s="103"/>
      <c r="G609" s="103"/>
      <c r="H609" s="103"/>
      <c r="I609" s="35"/>
      <c r="J609" s="35"/>
    </row>
    <row r="610" spans="1:10" ht="16.5">
      <c r="A610" s="35"/>
      <c r="B610" s="35"/>
      <c r="C610" s="35"/>
      <c r="D610" s="103"/>
      <c r="E610" s="103"/>
      <c r="F610" s="103"/>
      <c r="G610" s="103"/>
      <c r="H610" s="103"/>
      <c r="I610" s="35"/>
      <c r="J610" s="35"/>
    </row>
    <row r="611" spans="1:10" ht="16.5">
      <c r="A611" s="35"/>
      <c r="B611" s="35"/>
      <c r="C611" s="35"/>
      <c r="D611" s="103"/>
      <c r="E611" s="103"/>
      <c r="F611" s="103"/>
      <c r="G611" s="103"/>
      <c r="H611" s="103"/>
      <c r="I611" s="35"/>
      <c r="J611" s="35"/>
    </row>
    <row r="612" spans="1:10" ht="16.5">
      <c r="A612" s="35"/>
      <c r="B612" s="35"/>
      <c r="C612" s="35"/>
      <c r="D612" s="103"/>
      <c r="E612" s="103"/>
      <c r="F612" s="103"/>
      <c r="G612" s="103"/>
      <c r="H612" s="103"/>
      <c r="I612" s="35"/>
      <c r="J612" s="35"/>
    </row>
    <row r="613" spans="1:10" ht="16.5">
      <c r="A613" s="35"/>
      <c r="B613" s="35"/>
      <c r="C613" s="35"/>
      <c r="D613" s="103"/>
      <c r="E613" s="103"/>
      <c r="F613" s="103"/>
      <c r="G613" s="103"/>
      <c r="H613" s="103"/>
      <c r="I613" s="35"/>
      <c r="J613" s="35"/>
    </row>
    <row r="614" spans="1:10" ht="16.5">
      <c r="A614" s="35"/>
      <c r="B614" s="35"/>
      <c r="C614" s="35"/>
      <c r="D614" s="103"/>
      <c r="E614" s="103"/>
      <c r="F614" s="103"/>
      <c r="G614" s="103"/>
      <c r="H614" s="103"/>
      <c r="I614" s="35"/>
      <c r="J614" s="35"/>
    </row>
    <row r="615" spans="1:10" ht="16.5">
      <c r="A615" s="35"/>
      <c r="B615" s="35"/>
      <c r="C615" s="35"/>
      <c r="D615" s="103"/>
      <c r="E615" s="103"/>
      <c r="F615" s="103"/>
      <c r="G615" s="103"/>
      <c r="H615" s="103"/>
      <c r="I615" s="35"/>
      <c r="J615" s="35"/>
    </row>
    <row r="616" spans="1:10" ht="16.5">
      <c r="A616" s="35"/>
      <c r="B616" s="35"/>
      <c r="C616" s="35"/>
      <c r="D616" s="103"/>
      <c r="E616" s="103"/>
      <c r="F616" s="103"/>
      <c r="G616" s="103"/>
      <c r="H616" s="103"/>
      <c r="I616" s="35"/>
      <c r="J616" s="35"/>
    </row>
    <row r="617" spans="1:10" ht="16.5">
      <c r="A617" s="35"/>
      <c r="B617" s="35"/>
      <c r="C617" s="35"/>
      <c r="D617" s="103"/>
      <c r="E617" s="103"/>
      <c r="F617" s="103"/>
      <c r="G617" s="103"/>
      <c r="H617" s="103"/>
      <c r="I617" s="35"/>
      <c r="J617" s="35"/>
    </row>
    <row r="618" spans="1:10" ht="16.5">
      <c r="A618" s="35"/>
      <c r="B618" s="35"/>
      <c r="C618" s="35"/>
      <c r="D618" s="103"/>
      <c r="E618" s="103"/>
      <c r="F618" s="103"/>
      <c r="G618" s="103"/>
      <c r="H618" s="103"/>
      <c r="I618" s="35"/>
      <c r="J618" s="35"/>
    </row>
    <row r="619" spans="1:10" ht="16.5">
      <c r="A619" s="35"/>
      <c r="B619" s="35"/>
      <c r="C619" s="35"/>
      <c r="D619" s="103"/>
      <c r="E619" s="103"/>
      <c r="F619" s="103"/>
      <c r="G619" s="103"/>
      <c r="H619" s="103"/>
      <c r="I619" s="35"/>
      <c r="J619" s="35"/>
    </row>
    <row r="620" spans="1:10" ht="16.5">
      <c r="A620" s="35"/>
      <c r="B620" s="35"/>
      <c r="C620" s="35"/>
      <c r="D620" s="103"/>
      <c r="E620" s="103"/>
      <c r="F620" s="103"/>
      <c r="G620" s="103"/>
      <c r="H620" s="103"/>
      <c r="I620" s="35"/>
      <c r="J620" s="35"/>
    </row>
    <row r="621" spans="1:10" ht="16.5">
      <c r="A621" s="35"/>
      <c r="B621" s="35"/>
      <c r="C621" s="35"/>
      <c r="D621" s="103"/>
      <c r="E621" s="103"/>
      <c r="F621" s="103"/>
      <c r="G621" s="103"/>
      <c r="H621" s="103"/>
      <c r="I621" s="35"/>
      <c r="J621" s="35"/>
    </row>
    <row r="622" spans="1:10" ht="16.5">
      <c r="A622" s="35"/>
      <c r="B622" s="35"/>
      <c r="C622" s="35"/>
      <c r="D622" s="103"/>
      <c r="E622" s="103"/>
      <c r="F622" s="103"/>
      <c r="G622" s="103"/>
      <c r="H622" s="103"/>
      <c r="I622" s="35"/>
      <c r="J622" s="35"/>
    </row>
    <row r="623" spans="1:10" ht="16.5">
      <c r="A623" s="35"/>
      <c r="B623" s="35"/>
      <c r="C623" s="35"/>
      <c r="D623" s="103"/>
      <c r="E623" s="103"/>
      <c r="F623" s="103"/>
      <c r="G623" s="103"/>
      <c r="H623" s="103"/>
      <c r="I623" s="35"/>
      <c r="J623" s="35"/>
    </row>
    <row r="624" spans="1:10" ht="16.5">
      <c r="A624" s="35"/>
      <c r="B624" s="35"/>
      <c r="C624" s="35"/>
      <c r="D624" s="103"/>
      <c r="E624" s="103"/>
      <c r="F624" s="103"/>
      <c r="G624" s="103"/>
      <c r="H624" s="103"/>
      <c r="I624" s="35"/>
      <c r="J624" s="35"/>
    </row>
    <row r="625" spans="1:10" ht="16.5">
      <c r="A625" s="35"/>
      <c r="B625" s="35"/>
      <c r="C625" s="35"/>
      <c r="D625" s="103"/>
      <c r="E625" s="103"/>
      <c r="F625" s="103"/>
      <c r="G625" s="103"/>
      <c r="H625" s="103"/>
      <c r="I625" s="35"/>
      <c r="J625" s="35"/>
    </row>
    <row r="626" spans="1:10" ht="16.5">
      <c r="A626" s="35"/>
      <c r="B626" s="35"/>
      <c r="C626" s="35"/>
      <c r="D626" s="103"/>
      <c r="E626" s="103"/>
      <c r="F626" s="103"/>
      <c r="G626" s="103"/>
      <c r="H626" s="103"/>
      <c r="I626" s="35"/>
      <c r="J626" s="35"/>
    </row>
    <row r="627" spans="1:10" ht="16.5">
      <c r="A627" s="35"/>
      <c r="B627" s="35"/>
      <c r="C627" s="35"/>
      <c r="D627" s="103"/>
      <c r="E627" s="103"/>
      <c r="F627" s="103"/>
      <c r="G627" s="103"/>
      <c r="H627" s="103"/>
      <c r="I627" s="35"/>
      <c r="J627" s="35"/>
    </row>
    <row r="628" spans="1:10" ht="16.5">
      <c r="A628" s="35"/>
      <c r="B628" s="35"/>
      <c r="C628" s="35"/>
      <c r="D628" s="103"/>
      <c r="E628" s="103"/>
      <c r="F628" s="103"/>
      <c r="G628" s="103"/>
      <c r="H628" s="103"/>
      <c r="I628" s="35"/>
      <c r="J628" s="35"/>
    </row>
    <row r="629" spans="1:10" ht="16.5">
      <c r="A629" s="35"/>
      <c r="B629" s="35"/>
      <c r="C629" s="35"/>
      <c r="D629" s="103"/>
      <c r="E629" s="103"/>
      <c r="F629" s="103"/>
      <c r="G629" s="103"/>
      <c r="H629" s="103"/>
      <c r="I629" s="35"/>
      <c r="J629" s="35"/>
    </row>
    <row r="630" spans="1:10" ht="16.5">
      <c r="A630" s="35"/>
      <c r="B630" s="35"/>
      <c r="C630" s="35"/>
      <c r="D630" s="103"/>
      <c r="E630" s="103"/>
      <c r="F630" s="103"/>
      <c r="G630" s="103"/>
      <c r="H630" s="103"/>
      <c r="I630" s="35"/>
      <c r="J630" s="35"/>
    </row>
    <row r="631" spans="1:10" ht="16.5">
      <c r="A631" s="35"/>
      <c r="B631" s="35"/>
      <c r="C631" s="35"/>
      <c r="D631" s="103"/>
      <c r="E631" s="103"/>
      <c r="F631" s="103"/>
      <c r="G631" s="103"/>
      <c r="H631" s="103"/>
      <c r="I631" s="35"/>
      <c r="J631" s="35"/>
    </row>
    <row r="632" spans="1:10" ht="16.5">
      <c r="A632" s="35"/>
      <c r="B632" s="35"/>
      <c r="C632" s="35"/>
      <c r="D632" s="103"/>
      <c r="E632" s="103"/>
      <c r="F632" s="103"/>
      <c r="G632" s="103"/>
      <c r="H632" s="103"/>
      <c r="I632" s="35"/>
      <c r="J632" s="35"/>
    </row>
    <row r="633" spans="1:10" ht="16.5">
      <c r="A633" s="35"/>
      <c r="B633" s="35"/>
      <c r="C633" s="35"/>
      <c r="D633" s="103"/>
      <c r="E633" s="103"/>
      <c r="F633" s="103"/>
      <c r="G633" s="103"/>
      <c r="H633" s="103"/>
      <c r="I633" s="35"/>
      <c r="J633" s="35"/>
    </row>
    <row r="634" spans="1:10" ht="16.5">
      <c r="A634" s="35"/>
      <c r="B634" s="35"/>
      <c r="C634" s="35"/>
      <c r="D634" s="103"/>
      <c r="E634" s="103"/>
      <c r="F634" s="103"/>
      <c r="G634" s="103"/>
      <c r="H634" s="103"/>
      <c r="I634" s="35"/>
      <c r="J634" s="35"/>
    </row>
    <row r="635" spans="1:10" ht="16.5">
      <c r="A635" s="35"/>
      <c r="B635" s="35"/>
      <c r="C635" s="35"/>
      <c r="D635" s="103"/>
      <c r="E635" s="103"/>
      <c r="F635" s="103"/>
      <c r="G635" s="103"/>
      <c r="H635" s="103"/>
      <c r="I635" s="35"/>
      <c r="J635" s="35"/>
    </row>
    <row r="636" spans="1:10" ht="16.5">
      <c r="A636" s="35"/>
      <c r="B636" s="35"/>
      <c r="C636" s="35"/>
      <c r="D636" s="103"/>
      <c r="E636" s="103"/>
      <c r="F636" s="103"/>
      <c r="G636" s="103"/>
      <c r="H636" s="103"/>
      <c r="I636" s="35"/>
      <c r="J636" s="35"/>
    </row>
    <row r="637" spans="1:10" ht="16.5">
      <c r="A637" s="35"/>
      <c r="B637" s="35"/>
      <c r="C637" s="35"/>
      <c r="D637" s="103"/>
      <c r="E637" s="103"/>
      <c r="F637" s="103"/>
      <c r="G637" s="103"/>
      <c r="H637" s="103"/>
      <c r="I637" s="35"/>
      <c r="J637" s="35"/>
    </row>
    <row r="638" spans="1:10" ht="16.5">
      <c r="A638" s="35"/>
      <c r="B638" s="35"/>
      <c r="C638" s="35"/>
      <c r="D638" s="103"/>
      <c r="E638" s="103"/>
      <c r="F638" s="103"/>
      <c r="G638" s="103"/>
      <c r="H638" s="103"/>
      <c r="I638" s="35"/>
      <c r="J638" s="35"/>
    </row>
    <row r="639" spans="1:10" ht="16.5">
      <c r="A639" s="35"/>
      <c r="B639" s="35"/>
      <c r="C639" s="35"/>
      <c r="D639" s="103"/>
      <c r="E639" s="103"/>
      <c r="F639" s="103"/>
      <c r="G639" s="103"/>
      <c r="H639" s="103"/>
      <c r="I639" s="35"/>
      <c r="J639" s="35"/>
    </row>
    <row r="640" spans="1:10" ht="16.5">
      <c r="A640" s="35"/>
      <c r="B640" s="35"/>
      <c r="C640" s="35"/>
      <c r="D640" s="103"/>
      <c r="E640" s="103"/>
      <c r="F640" s="103"/>
      <c r="G640" s="103"/>
      <c r="H640" s="103"/>
      <c r="I640" s="35"/>
      <c r="J640" s="35"/>
    </row>
    <row r="641" spans="1:10" ht="16.5">
      <c r="A641" s="35"/>
      <c r="B641" s="35"/>
      <c r="C641" s="35"/>
      <c r="D641" s="103"/>
      <c r="E641" s="103"/>
      <c r="F641" s="103"/>
      <c r="G641" s="103"/>
      <c r="H641" s="103"/>
      <c r="I641" s="35"/>
      <c r="J641" s="35"/>
    </row>
    <row r="642" spans="1:10" ht="16.5">
      <c r="A642" s="35"/>
      <c r="B642" s="35"/>
      <c r="C642" s="35"/>
      <c r="D642" s="103"/>
      <c r="E642" s="103"/>
      <c r="F642" s="103"/>
      <c r="G642" s="103"/>
      <c r="H642" s="103"/>
      <c r="I642" s="35"/>
      <c r="J642" s="35"/>
    </row>
    <row r="643" spans="1:10" ht="16.5">
      <c r="A643" s="35"/>
      <c r="B643" s="35"/>
      <c r="C643" s="35"/>
      <c r="D643" s="103"/>
      <c r="E643" s="103"/>
      <c r="F643" s="103"/>
      <c r="G643" s="103"/>
      <c r="H643" s="103"/>
      <c r="I643" s="35"/>
      <c r="J643" s="35"/>
    </row>
    <row r="644" spans="1:10" ht="16.5">
      <c r="A644" s="35"/>
      <c r="B644" s="35"/>
      <c r="C644" s="35"/>
      <c r="D644" s="103"/>
      <c r="E644" s="103"/>
      <c r="F644" s="103"/>
      <c r="G644" s="103"/>
      <c r="H644" s="103"/>
      <c r="I644" s="35"/>
      <c r="J644" s="35"/>
    </row>
    <row r="645" spans="1:10" ht="16.5">
      <c r="A645" s="35"/>
      <c r="B645" s="35"/>
      <c r="C645" s="35"/>
      <c r="D645" s="103"/>
      <c r="E645" s="103"/>
      <c r="F645" s="103"/>
      <c r="G645" s="103"/>
      <c r="H645" s="103"/>
      <c r="I645" s="35"/>
      <c r="J645" s="35"/>
    </row>
    <row r="646" spans="1:10" ht="16.5">
      <c r="A646" s="35"/>
      <c r="B646" s="35"/>
      <c r="C646" s="35"/>
      <c r="D646" s="103"/>
      <c r="E646" s="103"/>
      <c r="F646" s="103"/>
      <c r="G646" s="103"/>
      <c r="H646" s="103"/>
      <c r="I646" s="35"/>
      <c r="J646" s="35"/>
    </row>
    <row r="647" spans="1:10" ht="16.5">
      <c r="A647" s="35"/>
      <c r="B647" s="35"/>
      <c r="C647" s="35"/>
      <c r="D647" s="103"/>
      <c r="E647" s="103"/>
      <c r="F647" s="103"/>
      <c r="G647" s="103"/>
      <c r="H647" s="103"/>
      <c r="I647" s="35"/>
      <c r="J647" s="35"/>
    </row>
    <row r="648" spans="1:10" ht="16.5">
      <c r="A648" s="35"/>
      <c r="B648" s="35"/>
      <c r="C648" s="35"/>
      <c r="D648" s="103"/>
      <c r="E648" s="103"/>
      <c r="F648" s="103"/>
      <c r="G648" s="103"/>
      <c r="H648" s="103"/>
      <c r="I648" s="35"/>
      <c r="J648" s="35"/>
    </row>
    <row r="649" spans="1:10" ht="16.5">
      <c r="A649" s="35"/>
      <c r="B649" s="35"/>
      <c r="C649" s="35"/>
      <c r="D649" s="103"/>
      <c r="E649" s="103"/>
      <c r="F649" s="103"/>
      <c r="G649" s="103"/>
      <c r="H649" s="103"/>
      <c r="I649" s="35"/>
      <c r="J649" s="35"/>
    </row>
    <row r="650" spans="1:10" ht="16.5">
      <c r="A650" s="35"/>
      <c r="B650" s="35"/>
      <c r="C650" s="35"/>
      <c r="D650" s="103"/>
      <c r="E650" s="103"/>
      <c r="F650" s="103"/>
      <c r="G650" s="103"/>
      <c r="H650" s="103"/>
      <c r="I650" s="35"/>
      <c r="J650" s="35"/>
    </row>
    <row r="651" spans="1:10" ht="16.5">
      <c r="A651" s="35"/>
      <c r="B651" s="35"/>
      <c r="C651" s="35"/>
      <c r="D651" s="103"/>
      <c r="E651" s="103"/>
      <c r="F651" s="103"/>
      <c r="G651" s="103"/>
      <c r="H651" s="103"/>
      <c r="I651" s="35"/>
      <c r="J651" s="35"/>
    </row>
    <row r="652" spans="1:10" ht="16.5">
      <c r="A652" s="35"/>
      <c r="B652" s="35"/>
      <c r="C652" s="35"/>
      <c r="D652" s="103"/>
      <c r="E652" s="103"/>
      <c r="F652" s="103"/>
      <c r="G652" s="103"/>
      <c r="H652" s="103"/>
      <c r="I652" s="35"/>
      <c r="J652" s="35"/>
    </row>
    <row r="653" spans="1:10" ht="16.5">
      <c r="A653" s="35"/>
      <c r="B653" s="35"/>
      <c r="C653" s="35"/>
      <c r="D653" s="103"/>
      <c r="E653" s="103"/>
      <c r="F653" s="103"/>
      <c r="G653" s="103"/>
      <c r="H653" s="103"/>
      <c r="I653" s="35"/>
      <c r="J653" s="35"/>
    </row>
    <row r="654" spans="1:10" ht="16.5">
      <c r="A654" s="35"/>
      <c r="B654" s="35"/>
      <c r="C654" s="35"/>
      <c r="D654" s="103"/>
      <c r="E654" s="103"/>
      <c r="F654" s="103"/>
      <c r="G654" s="103"/>
      <c r="H654" s="103"/>
      <c r="I654" s="35"/>
      <c r="J654" s="35"/>
    </row>
    <row r="655" spans="1:10" ht="16.5">
      <c r="A655" s="35"/>
      <c r="B655" s="35"/>
      <c r="C655" s="35"/>
      <c r="D655" s="103"/>
      <c r="E655" s="103"/>
      <c r="F655" s="103"/>
      <c r="G655" s="103"/>
      <c r="H655" s="103"/>
      <c r="I655" s="35"/>
      <c r="J655" s="35"/>
    </row>
    <row r="656" spans="1:10" ht="16.5">
      <c r="A656" s="35"/>
      <c r="B656" s="35"/>
      <c r="C656" s="35"/>
      <c r="D656" s="103"/>
      <c r="E656" s="103"/>
      <c r="F656" s="103"/>
      <c r="G656" s="103"/>
      <c r="H656" s="103"/>
      <c r="I656" s="35"/>
      <c r="J656" s="35"/>
    </row>
    <row r="657" spans="1:10" ht="16.5">
      <c r="A657" s="35"/>
      <c r="B657" s="35"/>
      <c r="C657" s="35"/>
      <c r="D657" s="103"/>
      <c r="E657" s="103"/>
      <c r="F657" s="103"/>
      <c r="G657" s="103"/>
      <c r="H657" s="103"/>
      <c r="I657" s="35"/>
      <c r="J657" s="35"/>
    </row>
    <row r="658" spans="1:10" ht="16.5">
      <c r="A658" s="35"/>
      <c r="B658" s="35"/>
      <c r="C658" s="35"/>
      <c r="D658" s="103"/>
      <c r="E658" s="103"/>
      <c r="F658" s="103"/>
      <c r="G658" s="103"/>
      <c r="H658" s="103"/>
      <c r="I658" s="35"/>
      <c r="J658" s="35"/>
    </row>
    <row r="659" spans="1:10" ht="16.5">
      <c r="A659" s="35"/>
      <c r="B659" s="35"/>
      <c r="C659" s="35"/>
      <c r="D659" s="103"/>
      <c r="E659" s="103"/>
      <c r="F659" s="103"/>
      <c r="G659" s="103"/>
      <c r="H659" s="103"/>
      <c r="I659" s="35"/>
      <c r="J659" s="35"/>
    </row>
    <row r="660" spans="1:10" ht="16.5">
      <c r="A660" s="35"/>
      <c r="B660" s="35"/>
      <c r="C660" s="35"/>
      <c r="D660" s="103"/>
      <c r="E660" s="103"/>
      <c r="F660" s="103"/>
      <c r="G660" s="103"/>
      <c r="H660" s="103"/>
      <c r="I660" s="35"/>
      <c r="J660" s="35"/>
    </row>
    <row r="661" spans="1:10" ht="16.5">
      <c r="A661" s="35"/>
      <c r="B661" s="35"/>
      <c r="C661" s="35"/>
      <c r="D661" s="103"/>
      <c r="E661" s="103"/>
      <c r="F661" s="103"/>
      <c r="G661" s="103"/>
      <c r="H661" s="103"/>
      <c r="I661" s="35"/>
      <c r="J661" s="35"/>
    </row>
    <row r="662" spans="1:10" ht="16.5">
      <c r="A662" s="35"/>
      <c r="B662" s="35"/>
      <c r="C662" s="35"/>
      <c r="D662" s="103"/>
      <c r="E662" s="103"/>
      <c r="F662" s="103"/>
      <c r="G662" s="103"/>
      <c r="H662" s="103"/>
      <c r="I662" s="35"/>
      <c r="J662" s="35"/>
    </row>
    <row r="663" spans="1:10" ht="16.5">
      <c r="A663" s="35"/>
      <c r="B663" s="35"/>
      <c r="C663" s="35"/>
      <c r="D663" s="103"/>
      <c r="E663" s="103"/>
      <c r="F663" s="103"/>
      <c r="G663" s="103"/>
      <c r="H663" s="103"/>
      <c r="I663" s="35"/>
      <c r="J663" s="35"/>
    </row>
    <row r="664" spans="1:10" ht="16.5">
      <c r="A664" s="35"/>
      <c r="B664" s="35"/>
      <c r="C664" s="35"/>
      <c r="D664" s="103"/>
      <c r="E664" s="103"/>
      <c r="F664" s="103"/>
      <c r="G664" s="103"/>
      <c r="H664" s="103"/>
      <c r="I664" s="35"/>
      <c r="J664" s="35"/>
    </row>
    <row r="665" spans="1:10" ht="16.5">
      <c r="A665" s="35"/>
      <c r="B665" s="35"/>
      <c r="C665" s="35"/>
      <c r="D665" s="103"/>
      <c r="E665" s="103"/>
      <c r="F665" s="103"/>
      <c r="G665" s="103"/>
      <c r="H665" s="103"/>
      <c r="I665" s="35"/>
      <c r="J665" s="35"/>
    </row>
    <row r="666" spans="1:10" ht="16.5">
      <c r="A666" s="35"/>
      <c r="B666" s="35"/>
      <c r="C666" s="35"/>
      <c r="D666" s="103"/>
      <c r="E666" s="103"/>
      <c r="F666" s="103"/>
      <c r="G666" s="103"/>
      <c r="H666" s="103"/>
      <c r="I666" s="35"/>
      <c r="J666" s="35"/>
    </row>
    <row r="667" spans="1:10" ht="16.5">
      <c r="A667" s="35"/>
      <c r="B667" s="35"/>
      <c r="C667" s="35"/>
      <c r="D667" s="103"/>
      <c r="E667" s="103"/>
      <c r="F667" s="103"/>
      <c r="G667" s="103"/>
      <c r="H667" s="103"/>
      <c r="I667" s="35"/>
      <c r="J667" s="35"/>
    </row>
    <row r="668" spans="1:10" ht="16.5">
      <c r="A668" s="35"/>
      <c r="B668" s="35"/>
      <c r="C668" s="35"/>
      <c r="D668" s="103"/>
      <c r="E668" s="103"/>
      <c r="F668" s="103"/>
      <c r="G668" s="103"/>
      <c r="H668" s="103"/>
      <c r="I668" s="35"/>
      <c r="J668" s="35"/>
    </row>
    <row r="669" spans="1:10" ht="16.5">
      <c r="A669" s="35"/>
      <c r="B669" s="35"/>
      <c r="C669" s="35"/>
      <c r="D669" s="103"/>
      <c r="E669" s="103"/>
      <c r="F669" s="103"/>
      <c r="G669" s="103"/>
      <c r="H669" s="103"/>
      <c r="I669" s="35"/>
      <c r="J669" s="35"/>
    </row>
    <row r="670" spans="1:10" ht="16.5">
      <c r="A670" s="35"/>
      <c r="B670" s="35"/>
      <c r="C670" s="35"/>
      <c r="D670" s="103"/>
      <c r="E670" s="103"/>
      <c r="F670" s="103"/>
      <c r="G670" s="103"/>
      <c r="H670" s="103"/>
      <c r="I670" s="35"/>
      <c r="J670" s="35"/>
    </row>
    <row r="671" spans="1:10" ht="16.5">
      <c r="A671" s="35"/>
      <c r="B671" s="35"/>
      <c r="C671" s="35"/>
      <c r="D671" s="103"/>
      <c r="E671" s="103"/>
      <c r="F671" s="103"/>
      <c r="G671" s="103"/>
      <c r="H671" s="103"/>
      <c r="I671" s="35"/>
      <c r="J671" s="35"/>
    </row>
    <row r="672" spans="1:10" ht="16.5">
      <c r="A672" s="35"/>
      <c r="B672" s="35"/>
      <c r="C672" s="35"/>
      <c r="D672" s="103"/>
      <c r="E672" s="103"/>
      <c r="F672" s="103"/>
      <c r="G672" s="103"/>
      <c r="H672" s="103"/>
      <c r="I672" s="35"/>
      <c r="J672" s="35"/>
    </row>
    <row r="673" spans="1:10" ht="16.5">
      <c r="A673" s="35"/>
      <c r="B673" s="35"/>
      <c r="C673" s="35"/>
      <c r="D673" s="103"/>
      <c r="E673" s="103"/>
      <c r="F673" s="103"/>
      <c r="G673" s="103"/>
      <c r="H673" s="103"/>
      <c r="I673" s="35"/>
      <c r="J673" s="35"/>
    </row>
    <row r="674" spans="1:10" ht="16.5">
      <c r="A674" s="35"/>
      <c r="B674" s="35"/>
      <c r="C674" s="35"/>
      <c r="D674" s="103"/>
      <c r="E674" s="103"/>
      <c r="F674" s="103"/>
      <c r="G674" s="103"/>
      <c r="H674" s="103"/>
      <c r="I674" s="35"/>
      <c r="J674" s="35"/>
    </row>
    <row r="675" spans="1:10" ht="16.5">
      <c r="A675" s="35"/>
      <c r="B675" s="35"/>
      <c r="C675" s="35"/>
      <c r="D675" s="103"/>
      <c r="E675" s="103"/>
      <c r="F675" s="103"/>
      <c r="G675" s="103"/>
      <c r="H675" s="103"/>
      <c r="I675" s="35"/>
      <c r="J675" s="35"/>
    </row>
    <row r="676" spans="1:10" ht="16.5">
      <c r="A676" s="35"/>
      <c r="B676" s="35"/>
      <c r="C676" s="35"/>
      <c r="D676" s="103"/>
      <c r="E676" s="103"/>
      <c r="F676" s="103"/>
      <c r="G676" s="103"/>
      <c r="H676" s="103"/>
      <c r="I676" s="35"/>
      <c r="J676" s="35"/>
    </row>
    <row r="677" spans="1:10" ht="16.5">
      <c r="A677" s="35"/>
      <c r="B677" s="35"/>
      <c r="C677" s="35"/>
      <c r="D677" s="103"/>
      <c r="E677" s="103"/>
      <c r="F677" s="103"/>
      <c r="G677" s="103"/>
      <c r="H677" s="103"/>
      <c r="I677" s="35"/>
      <c r="J677" s="35"/>
    </row>
    <row r="678" spans="1:10" ht="16.5">
      <c r="A678" s="35"/>
      <c r="B678" s="35"/>
      <c r="C678" s="35"/>
      <c r="D678" s="103"/>
      <c r="E678" s="103"/>
      <c r="F678" s="103"/>
      <c r="G678" s="103"/>
      <c r="H678" s="103"/>
      <c r="I678" s="35"/>
      <c r="J678" s="35"/>
    </row>
    <row r="679" spans="1:10" ht="16.5">
      <c r="A679" s="35"/>
      <c r="B679" s="35"/>
      <c r="C679" s="35"/>
      <c r="D679" s="103"/>
      <c r="E679" s="103"/>
      <c r="F679" s="103"/>
      <c r="G679" s="103"/>
      <c r="H679" s="103"/>
      <c r="I679" s="35"/>
      <c r="J679" s="35"/>
    </row>
    <row r="680" spans="1:10" ht="16.5">
      <c r="A680" s="35"/>
      <c r="B680" s="35"/>
      <c r="C680" s="35"/>
      <c r="D680" s="103"/>
      <c r="E680" s="103"/>
      <c r="F680" s="103"/>
      <c r="G680" s="103"/>
      <c r="H680" s="103"/>
      <c r="I680" s="35"/>
      <c r="J680" s="35"/>
    </row>
    <row r="681" spans="1:10" ht="16.5">
      <c r="A681" s="35"/>
      <c r="B681" s="35"/>
      <c r="C681" s="35"/>
      <c r="D681" s="103"/>
      <c r="E681" s="103"/>
      <c r="F681" s="103"/>
      <c r="G681" s="103"/>
      <c r="H681" s="103"/>
      <c r="I681" s="35"/>
      <c r="J681" s="35"/>
    </row>
    <row r="682" spans="1:10" ht="16.5">
      <c r="A682" s="35"/>
      <c r="B682" s="35"/>
      <c r="C682" s="35"/>
      <c r="D682" s="103"/>
      <c r="E682" s="103"/>
      <c r="F682" s="103"/>
      <c r="G682" s="103"/>
      <c r="H682" s="103"/>
      <c r="I682" s="35"/>
      <c r="J682" s="35"/>
    </row>
    <row r="683" spans="1:10" ht="16.5">
      <c r="A683" s="35"/>
      <c r="B683" s="35"/>
      <c r="C683" s="35"/>
      <c r="D683" s="103"/>
      <c r="E683" s="103"/>
      <c r="F683" s="103"/>
      <c r="G683" s="103"/>
      <c r="H683" s="103"/>
      <c r="I683" s="35"/>
      <c r="J683" s="35"/>
    </row>
    <row r="684" spans="1:10" ht="16.5">
      <c r="A684" s="35"/>
      <c r="B684" s="35"/>
      <c r="C684" s="35"/>
      <c r="D684" s="103"/>
      <c r="E684" s="103"/>
      <c r="F684" s="103"/>
      <c r="G684" s="103"/>
      <c r="H684" s="103"/>
      <c r="I684" s="35"/>
      <c r="J684" s="35"/>
    </row>
    <row r="685" spans="1:10" ht="16.5">
      <c r="A685" s="35"/>
      <c r="B685" s="35"/>
      <c r="C685" s="35"/>
      <c r="D685" s="103"/>
      <c r="E685" s="103"/>
      <c r="F685" s="103"/>
      <c r="G685" s="103"/>
      <c r="H685" s="103"/>
      <c r="I685" s="35"/>
      <c r="J685" s="35"/>
    </row>
    <row r="686" spans="1:10" ht="16.5">
      <c r="A686" s="35"/>
      <c r="B686" s="35"/>
      <c r="C686" s="35"/>
      <c r="D686" s="103"/>
      <c r="E686" s="103"/>
      <c r="F686" s="103"/>
      <c r="G686" s="103"/>
      <c r="H686" s="103"/>
      <c r="I686" s="35"/>
      <c r="J686" s="35"/>
    </row>
    <row r="687" spans="1:10" ht="16.5">
      <c r="A687" s="35"/>
      <c r="B687" s="35"/>
      <c r="C687" s="35"/>
      <c r="D687" s="103"/>
      <c r="E687" s="103"/>
      <c r="F687" s="103"/>
      <c r="G687" s="103"/>
      <c r="H687" s="103"/>
      <c r="I687" s="35"/>
      <c r="J687" s="35"/>
    </row>
    <row r="688" spans="1:10" ht="16.5">
      <c r="A688" s="35"/>
      <c r="B688" s="35"/>
      <c r="C688" s="35"/>
      <c r="D688" s="103"/>
      <c r="E688" s="103"/>
      <c r="F688" s="103"/>
      <c r="G688" s="103"/>
      <c r="H688" s="103"/>
      <c r="I688" s="35"/>
      <c r="J688" s="35"/>
    </row>
    <row r="689" spans="1:10" ht="16.5">
      <c r="A689" s="35"/>
      <c r="B689" s="35"/>
      <c r="C689" s="35"/>
      <c r="D689" s="103"/>
      <c r="E689" s="103"/>
      <c r="F689" s="103"/>
      <c r="G689" s="103"/>
      <c r="H689" s="103"/>
      <c r="I689" s="35"/>
      <c r="J689" s="35"/>
    </row>
    <row r="690" spans="1:10" ht="16.5">
      <c r="A690" s="35"/>
      <c r="B690" s="35"/>
      <c r="C690" s="35"/>
      <c r="D690" s="103"/>
      <c r="E690" s="103"/>
      <c r="F690" s="103"/>
      <c r="G690" s="103"/>
      <c r="H690" s="103"/>
      <c r="I690" s="35"/>
      <c r="J690" s="35"/>
    </row>
    <row r="691" spans="1:10" ht="16.5">
      <c r="A691" s="35"/>
      <c r="B691" s="35"/>
      <c r="C691" s="35"/>
      <c r="D691" s="103"/>
      <c r="E691" s="103"/>
      <c r="F691" s="103"/>
      <c r="G691" s="103"/>
      <c r="H691" s="103"/>
      <c r="I691" s="35"/>
      <c r="J691" s="35"/>
    </row>
    <row r="692" spans="1:10" ht="16.5">
      <c r="A692" s="35"/>
      <c r="B692" s="35"/>
      <c r="C692" s="35"/>
      <c r="D692" s="103"/>
      <c r="E692" s="103"/>
      <c r="F692" s="103"/>
      <c r="G692" s="103"/>
      <c r="H692" s="103"/>
      <c r="I692" s="35"/>
      <c r="J692" s="35"/>
    </row>
    <row r="693" spans="1:10" ht="16.5">
      <c r="A693" s="35"/>
      <c r="B693" s="35"/>
      <c r="C693" s="35"/>
      <c r="D693" s="103"/>
      <c r="E693" s="103"/>
      <c r="F693" s="103"/>
      <c r="G693" s="103"/>
      <c r="H693" s="103"/>
      <c r="I693" s="35"/>
      <c r="J693" s="35"/>
    </row>
    <row r="694" spans="1:10" ht="16.5">
      <c r="A694" s="35"/>
      <c r="B694" s="35"/>
      <c r="C694" s="35"/>
      <c r="D694" s="103"/>
      <c r="E694" s="103"/>
      <c r="F694" s="103"/>
      <c r="G694" s="103"/>
      <c r="H694" s="103"/>
      <c r="I694" s="35"/>
      <c r="J694" s="35"/>
    </row>
    <row r="695" spans="1:10" ht="16.5">
      <c r="A695" s="35"/>
      <c r="B695" s="35"/>
      <c r="C695" s="35"/>
      <c r="D695" s="103"/>
      <c r="E695" s="103"/>
      <c r="F695" s="103"/>
      <c r="G695" s="103"/>
      <c r="H695" s="103"/>
      <c r="I695" s="35"/>
      <c r="J695" s="35"/>
    </row>
    <row r="696" spans="1:10" ht="16.5">
      <c r="A696" s="35"/>
      <c r="B696" s="35"/>
      <c r="C696" s="35"/>
      <c r="D696" s="103"/>
      <c r="E696" s="103"/>
      <c r="F696" s="103"/>
      <c r="G696" s="103"/>
      <c r="H696" s="103"/>
      <c r="I696" s="35"/>
      <c r="J696" s="35"/>
    </row>
    <row r="697" spans="1:10" ht="16.5">
      <c r="A697" s="35"/>
      <c r="B697" s="35"/>
      <c r="C697" s="35"/>
      <c r="D697" s="103"/>
      <c r="E697" s="103"/>
      <c r="F697" s="103"/>
      <c r="G697" s="103"/>
      <c r="H697" s="103"/>
      <c r="I697" s="35"/>
      <c r="J697" s="35"/>
    </row>
    <row r="698" spans="1:10" ht="16.5">
      <c r="A698" s="35"/>
      <c r="B698" s="35"/>
      <c r="C698" s="35"/>
      <c r="D698" s="103"/>
      <c r="E698" s="103"/>
      <c r="F698" s="103"/>
      <c r="G698" s="103"/>
      <c r="H698" s="103"/>
      <c r="I698" s="35"/>
      <c r="J698" s="35"/>
    </row>
    <row r="699" spans="1:10" ht="16.5">
      <c r="A699" s="35"/>
      <c r="B699" s="35"/>
      <c r="C699" s="35"/>
      <c r="D699" s="103"/>
      <c r="E699" s="103"/>
      <c r="F699" s="103"/>
      <c r="G699" s="103"/>
      <c r="H699" s="103"/>
      <c r="I699" s="35"/>
      <c r="J699" s="35"/>
    </row>
    <row r="700" spans="1:10" ht="16.5">
      <c r="A700" s="35"/>
      <c r="B700" s="35"/>
      <c r="C700" s="35"/>
      <c r="D700" s="103"/>
      <c r="E700" s="103"/>
      <c r="F700" s="103"/>
      <c r="G700" s="103"/>
      <c r="H700" s="103"/>
      <c r="I700" s="35"/>
      <c r="J700" s="35"/>
    </row>
    <row r="701" spans="1:10" ht="16.5">
      <c r="A701" s="35"/>
      <c r="B701" s="35"/>
      <c r="C701" s="35"/>
      <c r="D701" s="103"/>
      <c r="E701" s="103"/>
      <c r="F701" s="103"/>
      <c r="G701" s="103"/>
      <c r="H701" s="103"/>
      <c r="I701" s="35"/>
      <c r="J701" s="35"/>
    </row>
    <row r="702" spans="1:10" ht="16.5">
      <c r="A702" s="35"/>
      <c r="B702" s="35"/>
      <c r="C702" s="35"/>
      <c r="D702" s="103"/>
      <c r="E702" s="103"/>
      <c r="F702" s="103"/>
      <c r="G702" s="103"/>
      <c r="H702" s="103"/>
      <c r="I702" s="35"/>
      <c r="J702" s="35"/>
    </row>
    <row r="703" spans="1:10" ht="16.5">
      <c r="A703" s="35"/>
      <c r="B703" s="35"/>
      <c r="C703" s="35"/>
      <c r="D703" s="103"/>
      <c r="E703" s="103"/>
      <c r="F703" s="103"/>
      <c r="G703" s="103"/>
      <c r="H703" s="103"/>
      <c r="I703" s="35"/>
      <c r="J703" s="35"/>
    </row>
    <row r="704" spans="1:10" ht="16.5">
      <c r="A704" s="35"/>
      <c r="B704" s="35"/>
      <c r="C704" s="35"/>
      <c r="D704" s="103"/>
      <c r="E704" s="103"/>
      <c r="F704" s="103"/>
      <c r="G704" s="103"/>
      <c r="H704" s="103"/>
      <c r="I704" s="35"/>
      <c r="J704" s="35"/>
    </row>
    <row r="705" spans="1:10" ht="16.5">
      <c r="A705" s="35"/>
      <c r="B705" s="35"/>
      <c r="C705" s="35"/>
      <c r="D705" s="103"/>
      <c r="E705" s="103"/>
      <c r="F705" s="103"/>
      <c r="G705" s="103"/>
      <c r="H705" s="103"/>
      <c r="I705" s="35"/>
      <c r="J705" s="35"/>
    </row>
    <row r="706" spans="1:10" ht="16.5">
      <c r="A706" s="35"/>
      <c r="B706" s="35"/>
      <c r="C706" s="35"/>
      <c r="D706" s="103"/>
      <c r="E706" s="103"/>
      <c r="F706" s="103"/>
      <c r="G706" s="103"/>
      <c r="H706" s="103"/>
      <c r="I706" s="35"/>
      <c r="J706" s="35"/>
    </row>
    <row r="707" spans="1:10" ht="16.5">
      <c r="A707" s="35"/>
      <c r="B707" s="35"/>
      <c r="C707" s="35"/>
      <c r="D707" s="103"/>
      <c r="E707" s="103"/>
      <c r="F707" s="103"/>
      <c r="G707" s="103"/>
      <c r="H707" s="103"/>
      <c r="I707" s="35"/>
      <c r="J707" s="35"/>
    </row>
    <row r="708" spans="1:10" ht="16.5">
      <c r="A708" s="35"/>
      <c r="B708" s="35"/>
      <c r="C708" s="35"/>
      <c r="D708" s="103"/>
      <c r="E708" s="103"/>
      <c r="F708" s="103"/>
      <c r="G708" s="103"/>
      <c r="H708" s="103"/>
      <c r="I708" s="35"/>
      <c r="J708" s="35"/>
    </row>
    <row r="709" spans="1:10" ht="16.5">
      <c r="A709" s="35"/>
      <c r="B709" s="35"/>
      <c r="C709" s="35"/>
      <c r="D709" s="103"/>
      <c r="E709" s="103"/>
      <c r="F709" s="103"/>
      <c r="G709" s="103"/>
      <c r="H709" s="103"/>
      <c r="I709" s="35"/>
      <c r="J709" s="35"/>
    </row>
    <row r="710" spans="1:10" ht="16.5">
      <c r="A710" s="35"/>
      <c r="B710" s="35"/>
      <c r="C710" s="35"/>
      <c r="D710" s="103"/>
      <c r="E710" s="103"/>
      <c r="F710" s="103"/>
      <c r="G710" s="103"/>
      <c r="H710" s="103"/>
      <c r="I710" s="35"/>
      <c r="J710" s="35"/>
    </row>
    <row r="711" spans="1:10" ht="16.5">
      <c r="A711" s="35"/>
      <c r="B711" s="35"/>
      <c r="C711" s="35"/>
      <c r="D711" s="103"/>
      <c r="E711" s="103"/>
      <c r="F711" s="103"/>
      <c r="G711" s="103"/>
      <c r="H711" s="103"/>
      <c r="I711" s="35"/>
      <c r="J711" s="35"/>
    </row>
    <row r="712" spans="1:10" ht="16.5">
      <c r="A712" s="35"/>
      <c r="B712" s="35"/>
      <c r="C712" s="35"/>
      <c r="D712" s="103"/>
      <c r="E712" s="103"/>
      <c r="F712" s="103"/>
      <c r="G712" s="103"/>
      <c r="H712" s="103"/>
      <c r="I712" s="35"/>
      <c r="J712" s="35"/>
    </row>
    <row r="713" spans="1:10" ht="16.5">
      <c r="A713" s="35"/>
      <c r="B713" s="35"/>
      <c r="C713" s="35"/>
      <c r="D713" s="103"/>
      <c r="E713" s="103"/>
      <c r="F713" s="103"/>
      <c r="G713" s="103"/>
      <c r="H713" s="103"/>
      <c r="I713" s="35"/>
      <c r="J713" s="35"/>
    </row>
    <row r="714" spans="1:10" ht="16.5">
      <c r="A714" s="35"/>
      <c r="B714" s="35"/>
      <c r="C714" s="35"/>
      <c r="D714" s="103"/>
      <c r="E714" s="103"/>
      <c r="F714" s="103"/>
      <c r="G714" s="103"/>
      <c r="H714" s="103"/>
      <c r="I714" s="35"/>
      <c r="J714" s="35"/>
    </row>
    <row r="715" spans="1:10" ht="16.5">
      <c r="A715" s="35"/>
      <c r="B715" s="35"/>
      <c r="C715" s="35"/>
      <c r="D715" s="103"/>
      <c r="E715" s="103"/>
      <c r="F715" s="103"/>
      <c r="G715" s="103"/>
      <c r="H715" s="103"/>
      <c r="I715" s="35"/>
      <c r="J715" s="35"/>
    </row>
    <row r="716" spans="1:10" ht="16.5">
      <c r="A716" s="35"/>
      <c r="B716" s="35"/>
      <c r="C716" s="35"/>
      <c r="D716" s="103"/>
      <c r="E716" s="103"/>
      <c r="F716" s="103"/>
      <c r="G716" s="103"/>
      <c r="H716" s="103"/>
      <c r="I716" s="35"/>
      <c r="J716" s="35"/>
    </row>
    <row r="717" spans="1:10" ht="16.5">
      <c r="A717" s="35"/>
      <c r="B717" s="35"/>
      <c r="C717" s="35"/>
      <c r="D717" s="103"/>
      <c r="E717" s="103"/>
      <c r="F717" s="103"/>
      <c r="G717" s="103"/>
      <c r="H717" s="103"/>
      <c r="I717" s="35"/>
      <c r="J717" s="35"/>
    </row>
    <row r="718" spans="4:8" ht="16.5">
      <c r="D718" s="154"/>
      <c r="E718" s="154"/>
      <c r="F718" s="154"/>
      <c r="G718" s="154"/>
      <c r="H718" s="154"/>
    </row>
    <row r="719" spans="4:8" ht="16.5">
      <c r="D719" s="154"/>
      <c r="E719" s="154"/>
      <c r="F719" s="154"/>
      <c r="G719" s="154"/>
      <c r="H719" s="154"/>
    </row>
    <row r="720" spans="4:8" ht="16.5">
      <c r="D720" s="154"/>
      <c r="E720" s="154"/>
      <c r="F720" s="154"/>
      <c r="G720" s="154"/>
      <c r="H720" s="154"/>
    </row>
    <row r="721" spans="4:8" ht="16.5">
      <c r="D721" s="154"/>
      <c r="E721" s="154"/>
      <c r="F721" s="154"/>
      <c r="G721" s="154"/>
      <c r="H721" s="154"/>
    </row>
    <row r="722" spans="4:8" ht="16.5">
      <c r="D722" s="154"/>
      <c r="E722" s="154"/>
      <c r="F722" s="154"/>
      <c r="G722" s="154"/>
      <c r="H722" s="154"/>
    </row>
    <row r="723" spans="4:8" ht="16.5">
      <c r="D723" s="154"/>
      <c r="E723" s="154"/>
      <c r="F723" s="154"/>
      <c r="G723" s="154"/>
      <c r="H723" s="154"/>
    </row>
  </sheetData>
  <sheetProtection/>
  <mergeCells count="2">
    <mergeCell ref="A81:B81"/>
    <mergeCell ref="A91:B91"/>
  </mergeCells>
  <printOptions/>
  <pageMargins left="1.08" right="1.26" top="1" bottom="0.48" header="0.512" footer="0.36"/>
  <pageSetup horizontalDpi="600" verticalDpi="600" orientation="landscape" paperSize="9" scale="64" r:id="rId3"/>
  <rowBreaks count="2" manualBreakCount="2">
    <brk id="44" max="9" man="1"/>
    <brk id="100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B3">
      <selection activeCell="F7" sqref="F7"/>
    </sheetView>
  </sheetViews>
  <sheetFormatPr defaultColWidth="9.00390625" defaultRowHeight="13.5"/>
  <cols>
    <col min="3" max="3" width="10.00390625" style="0" customWidth="1"/>
    <col min="4" max="4" width="14.875" style="0" customWidth="1"/>
    <col min="5" max="5" width="10.25390625" style="0" bestFit="1" customWidth="1"/>
    <col min="6" max="10" width="9.75390625" style="0" bestFit="1" customWidth="1"/>
    <col min="11" max="11" width="4.00390625" style="0" customWidth="1"/>
    <col min="14" max="14" width="11.75390625" style="0" customWidth="1"/>
    <col min="15" max="15" width="11.00390625" style="0" bestFit="1" customWidth="1"/>
  </cols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2" t="s">
        <v>235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>
      <c r="A5" s="1"/>
      <c r="B5" s="3" t="s">
        <v>236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6.5">
      <c r="A9" s="1"/>
      <c r="B9" s="3" t="s">
        <v>187</v>
      </c>
      <c r="C9" s="1"/>
      <c r="D9" s="1"/>
      <c r="E9" s="196">
        <v>4650</v>
      </c>
      <c r="F9" s="1"/>
      <c r="G9" s="1"/>
      <c r="H9" s="1"/>
      <c r="I9" s="1"/>
      <c r="J9" s="1"/>
      <c r="K9" s="1"/>
      <c r="L9" s="1"/>
      <c r="M9" s="1"/>
    </row>
    <row r="10" spans="1:13" ht="17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20.25" thickBot="1" thickTop="1">
      <c r="A11" s="1"/>
      <c r="B11" s="73" t="s">
        <v>194</v>
      </c>
      <c r="C11" s="74"/>
      <c r="D11" s="74"/>
      <c r="E11" s="75" t="s">
        <v>188</v>
      </c>
      <c r="F11" s="75" t="s">
        <v>189</v>
      </c>
      <c r="G11" s="75" t="s">
        <v>190</v>
      </c>
      <c r="H11" s="75" t="s">
        <v>191</v>
      </c>
      <c r="I11" s="75" t="s">
        <v>192</v>
      </c>
      <c r="J11" s="75" t="s">
        <v>193</v>
      </c>
      <c r="K11" s="1"/>
      <c r="L11" s="1"/>
      <c r="M11" s="94" t="s">
        <v>203</v>
      </c>
      <c r="N11" s="95"/>
      <c r="O11" s="171">
        <f>'PL-CF for 5 years'!D73</f>
        <v>55360.97594185342</v>
      </c>
    </row>
    <row r="12" spans="1:13" ht="17.25" thickTop="1">
      <c r="A12" s="1"/>
      <c r="B12" s="76" t="s">
        <v>99</v>
      </c>
      <c r="C12" s="89"/>
      <c r="D12" s="77"/>
      <c r="E12" s="78"/>
      <c r="F12" s="78">
        <v>3128.8</v>
      </c>
      <c r="G12" s="78">
        <v>4665.8</v>
      </c>
      <c r="H12" s="78">
        <v>6031</v>
      </c>
      <c r="I12" s="78">
        <v>6744</v>
      </c>
      <c r="J12" s="78">
        <v>7397</v>
      </c>
      <c r="K12" s="1"/>
      <c r="L12" s="1"/>
      <c r="M12" s="1"/>
    </row>
    <row r="13" spans="1:13" ht="16.5">
      <c r="A13" s="1"/>
      <c r="B13" s="79"/>
      <c r="C13" s="80"/>
      <c r="D13" s="81" t="s">
        <v>195</v>
      </c>
      <c r="E13" s="81"/>
      <c r="F13" s="149"/>
      <c r="G13" s="149"/>
      <c r="H13" s="149"/>
      <c r="I13" s="149"/>
      <c r="J13" s="149"/>
      <c r="K13" s="1"/>
      <c r="L13" s="1"/>
      <c r="M13" s="1"/>
    </row>
    <row r="14" spans="1:15" ht="19.5" thickBot="1">
      <c r="A14" s="1"/>
      <c r="B14" s="79"/>
      <c r="C14" s="80"/>
      <c r="D14" s="81" t="s">
        <v>49</v>
      </c>
      <c r="E14" s="81"/>
      <c r="F14" s="149"/>
      <c r="G14" s="149"/>
      <c r="H14" s="149"/>
      <c r="I14" s="149"/>
      <c r="J14" s="149"/>
      <c r="K14" s="1"/>
      <c r="L14" s="1"/>
      <c r="M14" s="96" t="s">
        <v>204</v>
      </c>
      <c r="N14" s="95"/>
      <c r="O14" s="97">
        <f>'PL-CF for 5 years'!D74</f>
        <v>0.7874657154428266</v>
      </c>
    </row>
    <row r="15" spans="1:13" ht="16.5">
      <c r="A15" s="1"/>
      <c r="B15" s="79"/>
      <c r="C15" s="80"/>
      <c r="D15" s="81" t="s">
        <v>50</v>
      </c>
      <c r="E15" s="81"/>
      <c r="F15" s="149"/>
      <c r="G15" s="149"/>
      <c r="H15" s="149"/>
      <c r="I15" s="149"/>
      <c r="J15" s="149"/>
      <c r="K15" s="1"/>
      <c r="L15" s="1"/>
      <c r="M15" s="1"/>
    </row>
    <row r="16" spans="1:13" ht="16.5">
      <c r="A16" s="1"/>
      <c r="B16" s="79"/>
      <c r="C16" s="80"/>
      <c r="D16" s="81" t="s">
        <v>51</v>
      </c>
      <c r="E16" s="81"/>
      <c r="F16" s="149"/>
      <c r="G16" s="149"/>
      <c r="H16" s="149"/>
      <c r="I16" s="149"/>
      <c r="J16" s="149"/>
      <c r="K16" s="1"/>
      <c r="L16" s="1"/>
      <c r="M16" s="1"/>
    </row>
    <row r="17" spans="1:15" ht="19.5" thickBot="1">
      <c r="A17" s="1"/>
      <c r="B17" s="81" t="s">
        <v>100</v>
      </c>
      <c r="C17" s="81"/>
      <c r="D17" s="81"/>
      <c r="E17" s="81"/>
      <c r="F17" s="149">
        <v>1290</v>
      </c>
      <c r="G17" s="149">
        <v>1806</v>
      </c>
      <c r="H17" s="149">
        <v>2322</v>
      </c>
      <c r="I17" s="149">
        <v>2580</v>
      </c>
      <c r="J17" s="149">
        <v>2580</v>
      </c>
      <c r="K17" s="1"/>
      <c r="L17" s="1"/>
      <c r="M17" s="96" t="s">
        <v>205</v>
      </c>
      <c r="N17" s="95"/>
      <c r="O17" s="97">
        <f>prerequisites!D25</f>
        <v>1.064636236384478</v>
      </c>
    </row>
    <row r="18" spans="1:13" ht="16.5">
      <c r="A18" s="1"/>
      <c r="B18" s="81" t="s">
        <v>196</v>
      </c>
      <c r="C18" s="79"/>
      <c r="D18" s="80"/>
      <c r="E18" s="81"/>
      <c r="F18" s="149">
        <v>1838.8</v>
      </c>
      <c r="G18" s="149">
        <v>2859.8</v>
      </c>
      <c r="H18" s="149">
        <v>3709</v>
      </c>
      <c r="I18" s="149">
        <v>4164</v>
      </c>
      <c r="J18" s="149">
        <v>4817</v>
      </c>
      <c r="K18" s="1"/>
      <c r="L18" s="1"/>
      <c r="M18" s="1"/>
    </row>
    <row r="19" spans="1:13" ht="30.75" customHeight="1">
      <c r="A19" s="1"/>
      <c r="B19" s="365" t="s">
        <v>202</v>
      </c>
      <c r="C19" s="363"/>
      <c r="D19" s="364"/>
      <c r="E19" s="81"/>
      <c r="F19" s="149">
        <v>968</v>
      </c>
      <c r="G19" s="149">
        <v>612.7</v>
      </c>
      <c r="H19" s="149">
        <v>601.7</v>
      </c>
      <c r="I19" s="149">
        <v>644.9</v>
      </c>
      <c r="J19" s="149">
        <v>626.9</v>
      </c>
      <c r="K19" s="1"/>
      <c r="L19" s="1"/>
      <c r="M19" s="1"/>
    </row>
    <row r="20" spans="1:13" ht="33.75" customHeight="1">
      <c r="A20" s="1"/>
      <c r="B20" s="362" t="s">
        <v>201</v>
      </c>
      <c r="C20" s="363"/>
      <c r="D20" s="364"/>
      <c r="E20" s="81"/>
      <c r="F20" s="149">
        <v>871</v>
      </c>
      <c r="G20" s="149">
        <v>2630.5</v>
      </c>
      <c r="H20" s="149">
        <v>3107</v>
      </c>
      <c r="I20" s="149">
        <v>3519</v>
      </c>
      <c r="J20" s="149">
        <v>4190</v>
      </c>
      <c r="K20" s="1"/>
      <c r="L20" s="1"/>
      <c r="M20" s="1"/>
    </row>
    <row r="21" spans="1:13" ht="16.5">
      <c r="A21" s="1"/>
      <c r="B21" s="82" t="s">
        <v>197</v>
      </c>
      <c r="C21" s="79"/>
      <c r="D21" s="80"/>
      <c r="E21" s="81"/>
      <c r="F21" s="149">
        <v>261.3</v>
      </c>
      <c r="G21" s="149">
        <v>789</v>
      </c>
      <c r="H21" s="149">
        <v>932.3</v>
      </c>
      <c r="I21" s="149">
        <v>1056</v>
      </c>
      <c r="J21" s="149">
        <v>1257</v>
      </c>
      <c r="K21" s="1"/>
      <c r="L21" s="1"/>
      <c r="M21" s="1"/>
    </row>
    <row r="22" spans="1:13" ht="16.5">
      <c r="A22" s="1"/>
      <c r="B22" s="82" t="s">
        <v>198</v>
      </c>
      <c r="C22" s="81"/>
      <c r="D22" s="81"/>
      <c r="E22" s="81"/>
      <c r="F22" s="149">
        <v>31</v>
      </c>
      <c r="G22" s="149">
        <v>47</v>
      </c>
      <c r="H22" s="149">
        <v>60</v>
      </c>
      <c r="I22" s="149">
        <v>67</v>
      </c>
      <c r="J22" s="149">
        <v>74</v>
      </c>
      <c r="K22" s="1"/>
      <c r="L22" s="1"/>
      <c r="M22" s="1"/>
    </row>
    <row r="23" spans="1:13" ht="17.25" thickBot="1">
      <c r="A23" s="1"/>
      <c r="B23" s="90" t="s">
        <v>199</v>
      </c>
      <c r="C23" s="91"/>
      <c r="D23" s="92"/>
      <c r="E23" s="93"/>
      <c r="F23" s="150">
        <v>579</v>
      </c>
      <c r="G23" s="150">
        <v>1795</v>
      </c>
      <c r="H23" s="150">
        <v>2115</v>
      </c>
      <c r="I23" s="150">
        <v>2396</v>
      </c>
      <c r="J23" s="150">
        <v>2859</v>
      </c>
      <c r="K23" s="1"/>
      <c r="L23" s="1"/>
      <c r="M23" s="1"/>
    </row>
    <row r="24" spans="1:13" ht="16.5">
      <c r="A24" s="1"/>
      <c r="B24" s="81" t="s">
        <v>90</v>
      </c>
      <c r="C24" s="81"/>
      <c r="D24" s="81"/>
      <c r="E24" s="149">
        <v>-400</v>
      </c>
      <c r="F24" s="149">
        <f>'PL-CF for 5 years'!E55</f>
        <v>-5576.702000000001</v>
      </c>
      <c r="G24" s="149">
        <f>'PL-CF for 5 years'!F55</f>
        <v>6957.574210781346</v>
      </c>
      <c r="H24" s="149">
        <f>'PL-CF for 5 years'!G55</f>
        <v>12774.98093276802</v>
      </c>
      <c r="I24" s="149">
        <f>'PL-CF for 5 years'!H55</f>
        <v>19518.167910357362</v>
      </c>
      <c r="J24" s="149">
        <f>'PL-CF for 5 years'!I55</f>
        <v>26336.9548879467</v>
      </c>
      <c r="K24" s="1"/>
      <c r="L24" s="1"/>
      <c r="M24" s="1"/>
    </row>
    <row r="25" spans="1:13" ht="16.5">
      <c r="A25" s="1"/>
      <c r="B25" s="81" t="s">
        <v>200</v>
      </c>
      <c r="C25" s="81"/>
      <c r="D25" s="81"/>
      <c r="E25" s="149">
        <v>400</v>
      </c>
      <c r="F25" s="149">
        <f>'PL-CF for 5 years'!E64</f>
        <v>300</v>
      </c>
      <c r="G25" s="149">
        <f>'PL-CF for 5 years'!F64</f>
        <v>-83.6</v>
      </c>
      <c r="H25" s="149">
        <f>'PL-CF for 5 years'!G64</f>
        <v>-78</v>
      </c>
      <c r="I25" s="149">
        <f>'PL-CF for 5 years'!H64</f>
        <v>-122.4</v>
      </c>
      <c r="J25" s="149">
        <f>'PL-CF for 5 years'!I64</f>
        <v>-111.2</v>
      </c>
      <c r="K25" s="1"/>
      <c r="L25" s="1"/>
      <c r="M25" s="1"/>
    </row>
    <row r="26" spans="1:13" ht="16.5">
      <c r="A26" s="1"/>
      <c r="B26" s="81" t="s">
        <v>144</v>
      </c>
      <c r="C26" s="81"/>
      <c r="D26" s="81"/>
      <c r="E26" s="149">
        <f>'PL-CF for 5 years'!D65</f>
        <v>0</v>
      </c>
      <c r="F26" s="149">
        <f>'PL-CF for 5 years'!E65</f>
        <v>-5276.702000000001</v>
      </c>
      <c r="G26" s="149">
        <f>'PL-CF for 5 years'!F65</f>
        <v>6873.974210781345</v>
      </c>
      <c r="H26" s="149">
        <f>'PL-CF for 5 years'!G65</f>
        <v>12696.98093276802</v>
      </c>
      <c r="I26" s="149">
        <f>'PL-CF for 5 years'!H65</f>
        <v>19395.76791035736</v>
      </c>
      <c r="J26" s="149">
        <f>'PL-CF for 5 years'!I65</f>
        <v>26225.7548879467</v>
      </c>
      <c r="K26" s="1"/>
      <c r="L26" s="1"/>
      <c r="M26" s="1"/>
    </row>
    <row r="27" spans="1:13" ht="17.25" thickBot="1">
      <c r="A27" s="1"/>
      <c r="B27" s="86"/>
      <c r="C27" s="87"/>
      <c r="D27" s="88"/>
      <c r="E27" s="83"/>
      <c r="F27" s="83"/>
      <c r="G27" s="83"/>
      <c r="H27" s="83"/>
      <c r="I27" s="83"/>
      <c r="J27" s="83"/>
      <c r="K27" s="1"/>
      <c r="L27" s="1"/>
      <c r="M27" s="1"/>
    </row>
    <row r="28" spans="1:13" ht="18" thickBot="1" thickTop="1">
      <c r="A28" s="1"/>
      <c r="B28" s="85"/>
      <c r="C28" s="14"/>
      <c r="D28" s="15"/>
      <c r="E28" s="84"/>
      <c r="F28" s="84"/>
      <c r="G28" s="84"/>
      <c r="H28" s="84"/>
      <c r="I28" s="84"/>
      <c r="J28" s="84"/>
      <c r="K28" s="1"/>
      <c r="L28" s="1"/>
      <c r="M28" s="1"/>
    </row>
    <row r="29" spans="1:13" ht="17.25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2">
    <mergeCell ref="B20:D20"/>
    <mergeCell ref="B19:D19"/>
  </mergeCells>
  <printOptions/>
  <pageMargins left="0.33" right="0.46" top="1" bottom="1" header="0.512" footer="0.512"/>
  <pageSetup horizontalDpi="600" verticalDpi="600" orientation="landscape" paperSize="9" scale="96" r:id="rId1"/>
  <colBreaks count="1" manualBreakCount="1">
    <brk id="15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93"/>
  <sheetViews>
    <sheetView zoomScalePageLayoutView="0" workbookViewId="0" topLeftCell="A1">
      <selection activeCell="A24" sqref="A24"/>
    </sheetView>
  </sheetViews>
  <sheetFormatPr defaultColWidth="9.00390625" defaultRowHeight="13.5"/>
  <cols>
    <col min="1" max="1" width="29.625" style="197" customWidth="1"/>
    <col min="2" max="3" width="9.00390625" style="197" customWidth="1"/>
    <col min="4" max="4" width="13.25390625" style="197" customWidth="1"/>
    <col min="5" max="16384" width="9.00390625" style="197" customWidth="1"/>
  </cols>
  <sheetData>
    <row r="1" spans="4:5" ht="16.5">
      <c r="D1" s="198" t="s">
        <v>237</v>
      </c>
      <c r="E1" s="198" t="s">
        <v>237</v>
      </c>
    </row>
    <row r="2" spans="4:14" ht="16.5">
      <c r="D2" s="199" t="s">
        <v>238</v>
      </c>
      <c r="E2" s="199" t="s">
        <v>239</v>
      </c>
      <c r="F2" s="200">
        <v>1</v>
      </c>
      <c r="G2" s="197">
        <v>2</v>
      </c>
      <c r="H2" s="197">
        <v>3</v>
      </c>
      <c r="I2" s="197">
        <v>4</v>
      </c>
      <c r="J2" s="197">
        <v>5</v>
      </c>
      <c r="K2" s="197">
        <v>6</v>
      </c>
      <c r="L2" s="197">
        <v>7</v>
      </c>
      <c r="M2" s="197">
        <v>8</v>
      </c>
      <c r="N2" s="197">
        <v>9</v>
      </c>
    </row>
    <row r="3" spans="1:5" ht="16.5">
      <c r="A3" s="197" t="s">
        <v>240</v>
      </c>
      <c r="B3" s="197" t="s">
        <v>241</v>
      </c>
      <c r="C3" s="197" t="s">
        <v>242</v>
      </c>
      <c r="D3" s="199"/>
      <c r="E3" s="199"/>
    </row>
    <row r="4" spans="1:3" s="199" customFormat="1" ht="16.5">
      <c r="A4" s="199" t="s">
        <v>243</v>
      </c>
      <c r="B4" s="199" t="s">
        <v>244</v>
      </c>
      <c r="C4" s="199" t="s">
        <v>244</v>
      </c>
    </row>
    <row r="5" spans="1:5" ht="16.5">
      <c r="A5" s="197" t="s">
        <v>245</v>
      </c>
      <c r="B5" s="197">
        <v>30</v>
      </c>
      <c r="C5" s="197">
        <v>70</v>
      </c>
      <c r="D5" s="199"/>
      <c r="E5" s="199"/>
    </row>
    <row r="6" spans="1:5" ht="16.5">
      <c r="A6" s="197" t="s">
        <v>246</v>
      </c>
      <c r="B6" s="197">
        <v>25</v>
      </c>
      <c r="C6" s="197">
        <v>65</v>
      </c>
      <c r="D6" s="199"/>
      <c r="E6" s="199"/>
    </row>
    <row r="7" spans="1:5" ht="16.5">
      <c r="A7" s="197" t="s">
        <v>247</v>
      </c>
      <c r="B7" s="197">
        <v>25</v>
      </c>
      <c r="C7" s="197">
        <v>65</v>
      </c>
      <c r="D7" s="199"/>
      <c r="E7" s="199"/>
    </row>
    <row r="8" spans="1:5" ht="16.5">
      <c r="A8" s="197" t="s">
        <v>248</v>
      </c>
      <c r="B8" s="197">
        <v>25</v>
      </c>
      <c r="C8" s="197">
        <v>65</v>
      </c>
      <c r="D8" s="199"/>
      <c r="E8" s="199"/>
    </row>
    <row r="9" spans="4:5" ht="16.5">
      <c r="D9" s="199"/>
      <c r="E9" s="199"/>
    </row>
    <row r="10" spans="1:3" s="199" customFormat="1" ht="16.5">
      <c r="A10" s="199" t="s">
        <v>249</v>
      </c>
      <c r="B10" s="199" t="s">
        <v>244</v>
      </c>
      <c r="C10" s="199" t="s">
        <v>244</v>
      </c>
    </row>
    <row r="11" spans="1:5" ht="16.5">
      <c r="A11" s="197" t="s">
        <v>250</v>
      </c>
      <c r="B11" s="197">
        <v>15</v>
      </c>
      <c r="C11" s="197">
        <v>30</v>
      </c>
      <c r="D11" s="199"/>
      <c r="E11" s="199"/>
    </row>
    <row r="12" spans="1:5" ht="16.5">
      <c r="A12" s="197" t="s">
        <v>251</v>
      </c>
      <c r="B12" s="197">
        <v>15</v>
      </c>
      <c r="C12" s="197">
        <v>30</v>
      </c>
      <c r="D12" s="199"/>
      <c r="E12" s="199"/>
    </row>
    <row r="13" spans="1:5" ht="16.5">
      <c r="A13" s="197" t="s">
        <v>252</v>
      </c>
      <c r="B13" s="197">
        <v>15</v>
      </c>
      <c r="C13" s="197">
        <v>40</v>
      </c>
      <c r="D13" s="199"/>
      <c r="E13" s="199"/>
    </row>
    <row r="14" spans="1:5" ht="16.5">
      <c r="A14" s="197" t="s">
        <v>253</v>
      </c>
      <c r="B14" s="197">
        <v>15</v>
      </c>
      <c r="C14" s="197">
        <v>25</v>
      </c>
      <c r="D14" s="199"/>
      <c r="E14" s="199"/>
    </row>
    <row r="15" spans="1:5" ht="16.5">
      <c r="A15" s="197" t="s">
        <v>254</v>
      </c>
      <c r="B15" s="197">
        <v>20</v>
      </c>
      <c r="C15" s="197">
        <v>30</v>
      </c>
      <c r="D15" s="199"/>
      <c r="E15" s="199"/>
    </row>
    <row r="16" spans="1:5" ht="16.5">
      <c r="A16" s="197" t="s">
        <v>255</v>
      </c>
      <c r="B16" s="197">
        <v>15</v>
      </c>
      <c r="C16" s="197">
        <v>25</v>
      </c>
      <c r="D16" s="199"/>
      <c r="E16" s="199"/>
    </row>
    <row r="17" spans="1:5" ht="16.5">
      <c r="A17" s="197" t="s">
        <v>256</v>
      </c>
      <c r="B17" s="197">
        <v>15</v>
      </c>
      <c r="C17" s="197">
        <v>25</v>
      </c>
      <c r="D17" s="199"/>
      <c r="E17" s="199"/>
    </row>
    <row r="18" spans="1:5" ht="16.5">
      <c r="A18" s="197" t="s">
        <v>257</v>
      </c>
      <c r="B18" s="197">
        <v>15</v>
      </c>
      <c r="C18" s="197">
        <v>25</v>
      </c>
      <c r="D18" s="199"/>
      <c r="E18" s="199"/>
    </row>
    <row r="19" spans="1:5" ht="16.5">
      <c r="A19" s="197" t="s">
        <v>258</v>
      </c>
      <c r="B19" s="197">
        <v>18</v>
      </c>
      <c r="C19" s="197">
        <v>30</v>
      </c>
      <c r="D19" s="199"/>
      <c r="E19" s="199"/>
    </row>
    <row r="20" spans="1:5" ht="16.5">
      <c r="A20" s="197" t="s">
        <v>259</v>
      </c>
      <c r="B20" s="197">
        <v>15</v>
      </c>
      <c r="C20" s="197">
        <v>25</v>
      </c>
      <c r="D20" s="199"/>
      <c r="E20" s="199"/>
    </row>
    <row r="21" spans="4:5" ht="16.5">
      <c r="D21" s="199"/>
      <c r="E21" s="199"/>
    </row>
    <row r="22" spans="1:3" s="199" customFormat="1" ht="16.5">
      <c r="A22" s="199" t="s">
        <v>260</v>
      </c>
      <c r="B22" s="199" t="s">
        <v>261</v>
      </c>
      <c r="C22" s="199" t="s">
        <v>262</v>
      </c>
    </row>
    <row r="23" spans="1:5" ht="16.5">
      <c r="A23" s="197" t="s">
        <v>263</v>
      </c>
      <c r="B23" s="197">
        <v>315</v>
      </c>
      <c r="D23" s="199">
        <v>2</v>
      </c>
      <c r="E23" s="199">
        <v>2</v>
      </c>
    </row>
    <row r="24" spans="1:5" ht="16.5">
      <c r="A24" s="197" t="s">
        <v>264</v>
      </c>
      <c r="B24" s="197">
        <v>315</v>
      </c>
      <c r="D24" s="199">
        <v>2</v>
      </c>
      <c r="E24" s="199">
        <v>2</v>
      </c>
    </row>
    <row r="25" spans="1:5" ht="16.5">
      <c r="A25" s="197" t="s">
        <v>265</v>
      </c>
      <c r="B25" s="197">
        <v>315</v>
      </c>
      <c r="D25" s="199">
        <v>2</v>
      </c>
      <c r="E25" s="199">
        <v>2</v>
      </c>
    </row>
    <row r="26" spans="4:5" ht="16.5">
      <c r="D26" s="199"/>
      <c r="E26" s="199"/>
    </row>
    <row r="27" spans="1:6" s="199" customFormat="1" ht="16.5">
      <c r="A27" s="199" t="s">
        <v>266</v>
      </c>
      <c r="B27" s="199" t="s">
        <v>267</v>
      </c>
      <c r="C27" s="199" t="s">
        <v>268</v>
      </c>
      <c r="F27" s="199" t="s">
        <v>268</v>
      </c>
    </row>
    <row r="28" spans="1:6" ht="16.5">
      <c r="A28" s="197" t="s">
        <v>269</v>
      </c>
      <c r="B28" s="197">
        <v>17</v>
      </c>
      <c r="C28" s="197">
        <v>10</v>
      </c>
      <c r="D28" s="199">
        <v>170</v>
      </c>
      <c r="E28" s="199">
        <v>119</v>
      </c>
      <c r="F28">
        <v>7</v>
      </c>
    </row>
    <row r="29" spans="1:6" ht="16.5">
      <c r="A29" s="197" t="s">
        <v>270</v>
      </c>
      <c r="B29" s="197">
        <v>5</v>
      </c>
      <c r="C29" s="197">
        <v>3</v>
      </c>
      <c r="D29" s="199">
        <v>15</v>
      </c>
      <c r="E29" s="199">
        <v>10</v>
      </c>
      <c r="F29">
        <v>2</v>
      </c>
    </row>
    <row r="30" spans="1:6" ht="16.5">
      <c r="A30" s="197" t="s">
        <v>271</v>
      </c>
      <c r="B30" s="197">
        <v>20</v>
      </c>
      <c r="C30" s="197">
        <v>3</v>
      </c>
      <c r="D30" s="199">
        <v>60</v>
      </c>
      <c r="E30" s="199">
        <v>40</v>
      </c>
      <c r="F30">
        <v>2</v>
      </c>
    </row>
    <row r="31" spans="1:6" ht="16.5">
      <c r="A31" s="197" t="s">
        <v>272</v>
      </c>
      <c r="B31" s="197">
        <v>30</v>
      </c>
      <c r="C31" s="197">
        <v>3</v>
      </c>
      <c r="D31" s="199">
        <v>90</v>
      </c>
      <c r="E31" s="199">
        <v>60</v>
      </c>
      <c r="F31">
        <v>2</v>
      </c>
    </row>
    <row r="32" spans="1:6" ht="16.5">
      <c r="A32" s="197" t="s">
        <v>273</v>
      </c>
      <c r="B32" s="197">
        <v>30</v>
      </c>
      <c r="C32" s="197">
        <v>4</v>
      </c>
      <c r="D32" s="199">
        <v>120</v>
      </c>
      <c r="E32" s="199">
        <v>60</v>
      </c>
      <c r="F32">
        <v>2</v>
      </c>
    </row>
    <row r="33" spans="3:6" ht="16.5">
      <c r="C33" s="197" t="s">
        <v>274</v>
      </c>
      <c r="D33" s="199">
        <v>455</v>
      </c>
      <c r="E33" s="199">
        <v>289</v>
      </c>
      <c r="F33"/>
    </row>
    <row r="34" spans="1:6" s="199" customFormat="1" ht="16.5">
      <c r="A34" s="199" t="s">
        <v>275</v>
      </c>
      <c r="B34" s="199" t="s">
        <v>267</v>
      </c>
      <c r="C34" s="199" t="s">
        <v>268</v>
      </c>
      <c r="F34" s="201" t="s">
        <v>268</v>
      </c>
    </row>
    <row r="35" spans="1:6" ht="16.5">
      <c r="A35" s="197" t="s">
        <v>276</v>
      </c>
      <c r="B35" s="197">
        <v>3</v>
      </c>
      <c r="C35" s="197">
        <v>20</v>
      </c>
      <c r="D35" s="199">
        <v>60</v>
      </c>
      <c r="E35" s="199">
        <v>36</v>
      </c>
      <c r="F35">
        <v>12</v>
      </c>
    </row>
    <row r="36" spans="1:6" ht="16.5">
      <c r="A36" s="197" t="s">
        <v>277</v>
      </c>
      <c r="B36" s="197">
        <v>5</v>
      </c>
      <c r="C36" s="197">
        <v>4</v>
      </c>
      <c r="D36" s="199">
        <v>20</v>
      </c>
      <c r="E36" s="199">
        <v>20</v>
      </c>
      <c r="F36">
        <v>4</v>
      </c>
    </row>
    <row r="37" spans="1:6" ht="16.5">
      <c r="A37" s="197" t="s">
        <v>278</v>
      </c>
      <c r="B37" s="197">
        <v>0.8</v>
      </c>
      <c r="C37" s="197">
        <v>25</v>
      </c>
      <c r="D37" s="199">
        <v>20</v>
      </c>
      <c r="E37" s="199">
        <v>12</v>
      </c>
      <c r="F37">
        <v>15</v>
      </c>
    </row>
    <row r="38" spans="1:6" ht="16.5">
      <c r="A38" s="197" t="s">
        <v>279</v>
      </c>
      <c r="B38" s="197">
        <v>0.5</v>
      </c>
      <c r="C38" s="197">
        <v>40</v>
      </c>
      <c r="D38" s="199">
        <v>20</v>
      </c>
      <c r="E38" s="199">
        <v>10</v>
      </c>
      <c r="F38">
        <v>20</v>
      </c>
    </row>
    <row r="39" spans="1:6" ht="16.5">
      <c r="A39" s="197" t="s">
        <v>280</v>
      </c>
      <c r="B39" s="197">
        <v>2</v>
      </c>
      <c r="C39" s="197">
        <v>2</v>
      </c>
      <c r="D39" s="199">
        <v>4</v>
      </c>
      <c r="E39" s="199">
        <v>4</v>
      </c>
      <c r="F39">
        <v>2</v>
      </c>
    </row>
    <row r="40" spans="1:6" ht="16.5">
      <c r="A40" s="197" t="s">
        <v>281</v>
      </c>
      <c r="B40" s="197">
        <v>2</v>
      </c>
      <c r="C40" s="197">
        <v>3</v>
      </c>
      <c r="D40" s="199">
        <v>6</v>
      </c>
      <c r="E40" s="199">
        <v>4</v>
      </c>
      <c r="F40">
        <v>2</v>
      </c>
    </row>
    <row r="41" spans="1:6" ht="16.5">
      <c r="A41" s="197" t="s">
        <v>282</v>
      </c>
      <c r="B41" s="197">
        <v>2</v>
      </c>
      <c r="C41" s="197">
        <v>10</v>
      </c>
      <c r="D41" s="199">
        <v>20</v>
      </c>
      <c r="E41" s="199">
        <v>8</v>
      </c>
      <c r="F41">
        <v>4</v>
      </c>
    </row>
    <row r="42" spans="1:6" ht="16.5">
      <c r="A42" s="197" t="s">
        <v>283</v>
      </c>
      <c r="B42" s="197">
        <v>50</v>
      </c>
      <c r="C42" s="197">
        <v>1</v>
      </c>
      <c r="D42" s="199">
        <v>50</v>
      </c>
      <c r="E42" s="199">
        <v>50</v>
      </c>
      <c r="F42">
        <v>1</v>
      </c>
    </row>
    <row r="43" spans="1:6" ht="16.5">
      <c r="A43" s="197" t="s">
        <v>284</v>
      </c>
      <c r="B43" s="197">
        <v>200</v>
      </c>
      <c r="C43" s="197">
        <v>1</v>
      </c>
      <c r="D43" s="199">
        <v>200</v>
      </c>
      <c r="E43" s="199"/>
      <c r="F43"/>
    </row>
    <row r="44" spans="3:5" ht="16.5">
      <c r="C44" s="197" t="s">
        <v>274</v>
      </c>
      <c r="D44" s="199">
        <v>400</v>
      </c>
      <c r="E44" s="199">
        <v>144</v>
      </c>
    </row>
    <row r="45" spans="1:3" s="199" customFormat="1" ht="16.5">
      <c r="A45" s="199" t="s">
        <v>285</v>
      </c>
      <c r="B45" s="199" t="s">
        <v>262</v>
      </c>
      <c r="C45" s="199" t="s">
        <v>286</v>
      </c>
    </row>
    <row r="46" spans="1:5" ht="16.5">
      <c r="A46" s="197" t="s">
        <v>287</v>
      </c>
      <c r="D46" s="199">
        <v>60</v>
      </c>
      <c r="E46" s="202"/>
    </row>
    <row r="47" spans="1:5" ht="16.5">
      <c r="A47" s="197" t="s">
        <v>288</v>
      </c>
      <c r="D47" s="199">
        <v>20</v>
      </c>
      <c r="E47" s="199">
        <v>20</v>
      </c>
    </row>
    <row r="48" spans="1:5" ht="16.5">
      <c r="A48" s="197" t="s">
        <v>289</v>
      </c>
      <c r="D48" s="199">
        <v>20</v>
      </c>
      <c r="E48" s="199">
        <v>20</v>
      </c>
    </row>
    <row r="49" spans="1:5" ht="16.5">
      <c r="A49" s="197" t="s">
        <v>290</v>
      </c>
      <c r="D49" s="199">
        <v>60</v>
      </c>
      <c r="E49" s="202"/>
    </row>
    <row r="50" spans="1:5" ht="16.5">
      <c r="A50" s="197" t="s">
        <v>291</v>
      </c>
      <c r="D50" s="199">
        <v>180</v>
      </c>
      <c r="E50" s="199">
        <v>180</v>
      </c>
    </row>
    <row r="51" spans="1:5" ht="16.5">
      <c r="A51" s="197" t="s">
        <v>292</v>
      </c>
      <c r="D51" s="199">
        <v>30</v>
      </c>
      <c r="E51" s="202"/>
    </row>
    <row r="52" spans="1:5" ht="16.5">
      <c r="A52" s="197" t="s">
        <v>293</v>
      </c>
      <c r="D52" s="199">
        <v>20</v>
      </c>
      <c r="E52" s="202"/>
    </row>
    <row r="53" spans="1:5" ht="16.5">
      <c r="A53" s="197" t="s">
        <v>294</v>
      </c>
      <c r="D53" s="199">
        <v>30</v>
      </c>
      <c r="E53" s="202"/>
    </row>
    <row r="54" spans="1:5" ht="16.5">
      <c r="A54" s="197" t="s">
        <v>295</v>
      </c>
      <c r="D54" s="199">
        <v>60</v>
      </c>
      <c r="E54" s="202"/>
    </row>
    <row r="55" spans="1:5" ht="16.5">
      <c r="A55" s="197" t="s">
        <v>296</v>
      </c>
      <c r="D55" s="199">
        <v>40</v>
      </c>
      <c r="E55" s="202"/>
    </row>
    <row r="56" spans="3:5" ht="16.5">
      <c r="C56" s="197" t="s">
        <v>274</v>
      </c>
      <c r="D56" s="199">
        <v>520</v>
      </c>
      <c r="E56" s="199">
        <v>220</v>
      </c>
    </row>
    <row r="57" s="199" customFormat="1" ht="16.5">
      <c r="A57" s="199" t="s">
        <v>297</v>
      </c>
    </row>
    <row r="58" spans="1:5" ht="16.5">
      <c r="A58" s="197" t="s">
        <v>298</v>
      </c>
      <c r="D58" s="199">
        <v>80</v>
      </c>
      <c r="E58" s="199">
        <v>80</v>
      </c>
    </row>
    <row r="59" spans="1:5" ht="16.5">
      <c r="A59" s="197" t="s">
        <v>299</v>
      </c>
      <c r="D59" s="199">
        <v>600</v>
      </c>
      <c r="E59" s="199">
        <v>200</v>
      </c>
    </row>
    <row r="60" spans="1:5" ht="16.5">
      <c r="A60" s="197" t="s">
        <v>300</v>
      </c>
      <c r="D60" s="199">
        <v>300</v>
      </c>
      <c r="E60" s="202"/>
    </row>
    <row r="61" spans="3:5" ht="16.5">
      <c r="C61" s="197" t="s">
        <v>274</v>
      </c>
      <c r="D61" s="199">
        <v>980</v>
      </c>
      <c r="E61" s="199">
        <v>280</v>
      </c>
    </row>
    <row r="62" spans="2:7" ht="16.5">
      <c r="B62" s="203">
        <v>0.45</v>
      </c>
      <c r="C62" s="197" t="s">
        <v>301</v>
      </c>
      <c r="D62" s="199">
        <v>2355</v>
      </c>
      <c r="E62" s="199">
        <v>933</v>
      </c>
      <c r="F62" s="203">
        <v>0.18</v>
      </c>
      <c r="G62" s="197" t="s">
        <v>302</v>
      </c>
    </row>
    <row r="63" spans="4:7" ht="16.5">
      <c r="D63" s="199" t="s">
        <v>303</v>
      </c>
      <c r="E63" s="199" t="s">
        <v>303</v>
      </c>
      <c r="G63" s="203">
        <v>0.23</v>
      </c>
    </row>
    <row r="64" spans="4:5" ht="16.5">
      <c r="D64" s="199"/>
      <c r="E64" s="199"/>
    </row>
    <row r="70" spans="5:34" s="204" customFormat="1" ht="16.5">
      <c r="E70" s="204" t="s">
        <v>304</v>
      </c>
      <c r="AH70" s="205"/>
    </row>
    <row r="71" spans="5:34" s="204" customFormat="1" ht="16.5">
      <c r="E71" s="204" t="s">
        <v>305</v>
      </c>
      <c r="AH71" s="205"/>
    </row>
    <row r="72" spans="5:34" s="204" customFormat="1" ht="16.5">
      <c r="E72" s="204" t="s">
        <v>306</v>
      </c>
      <c r="AH72" s="205"/>
    </row>
    <row r="73" spans="5:34" s="204" customFormat="1" ht="16.5">
      <c r="E73" s="204" t="s">
        <v>307</v>
      </c>
      <c r="AH73" s="205"/>
    </row>
    <row r="74" spans="5:34" s="204" customFormat="1" ht="16.5">
      <c r="E74" s="204" t="s">
        <v>308</v>
      </c>
      <c r="AH74" s="205"/>
    </row>
    <row r="75" spans="5:34" s="204" customFormat="1" ht="16.5">
      <c r="E75" s="204" t="s">
        <v>309</v>
      </c>
      <c r="AH75" s="205"/>
    </row>
    <row r="76" spans="5:34" s="204" customFormat="1" ht="16.5">
      <c r="E76" s="204" t="s">
        <v>310</v>
      </c>
      <c r="AH76" s="205"/>
    </row>
    <row r="77" spans="5:34" s="204" customFormat="1" ht="16.5">
      <c r="E77" s="204" t="s">
        <v>311</v>
      </c>
      <c r="AH77" s="205"/>
    </row>
    <row r="78" spans="5:34" s="204" customFormat="1" ht="16.5">
      <c r="E78" s="204" t="s">
        <v>312</v>
      </c>
      <c r="AH78" s="205"/>
    </row>
    <row r="79" spans="5:34" s="204" customFormat="1" ht="16.5">
      <c r="E79" s="204" t="s">
        <v>313</v>
      </c>
      <c r="AH79" s="205"/>
    </row>
    <row r="80" spans="5:34" s="204" customFormat="1" ht="16.5">
      <c r="E80" s="204" t="s">
        <v>314</v>
      </c>
      <c r="AH80" s="205"/>
    </row>
    <row r="81" ht="16.5">
      <c r="E81" s="197" t="s">
        <v>315</v>
      </c>
    </row>
    <row r="83" ht="16.5">
      <c r="D83" s="204"/>
    </row>
    <row r="84" ht="16.5">
      <c r="D84" s="204"/>
    </row>
    <row r="85" ht="16.5">
      <c r="D85" s="204"/>
    </row>
    <row r="86" ht="16.5">
      <c r="D86" s="204"/>
    </row>
    <row r="87" ht="16.5">
      <c r="D87" s="204"/>
    </row>
    <row r="88" ht="16.5">
      <c r="D88" s="204"/>
    </row>
    <row r="89" ht="16.5">
      <c r="D89" s="204"/>
    </row>
    <row r="90" ht="16.5">
      <c r="D90" s="204"/>
    </row>
    <row r="91" ht="16.5">
      <c r="D91" s="204"/>
    </row>
    <row r="92" ht="16.5">
      <c r="D92" s="204"/>
    </row>
    <row r="93" ht="16.5">
      <c r="D93" s="20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3"/>
  <sheetViews>
    <sheetView zoomScale="75" zoomScaleNormal="75" zoomScalePageLayoutView="0" workbookViewId="0" topLeftCell="A147">
      <selection activeCell="E149" sqref="E149"/>
    </sheetView>
  </sheetViews>
  <sheetFormatPr defaultColWidth="9.00390625" defaultRowHeight="13.5"/>
  <cols>
    <col min="1" max="4" width="9.00390625" style="197" customWidth="1"/>
    <col min="5" max="5" width="43.00390625" style="197" customWidth="1"/>
    <col min="6" max="6" width="24.875" style="197" customWidth="1"/>
    <col min="7" max="7" width="9.00390625" style="197" customWidth="1"/>
    <col min="8" max="8" width="9.00390625" style="207" customWidth="1"/>
    <col min="9" max="9" width="10.375" style="197" customWidth="1"/>
    <col min="10" max="10" width="12.375" style="197" customWidth="1"/>
    <col min="11" max="11" width="10.00390625" style="197" customWidth="1"/>
    <col min="12" max="16384" width="9.00390625" style="197" customWidth="1"/>
  </cols>
  <sheetData>
    <row r="1" ht="16.5">
      <c r="E1" s="206" t="s">
        <v>316</v>
      </c>
    </row>
    <row r="3" spans="6:9" ht="16.5">
      <c r="F3" s="197" t="s">
        <v>317</v>
      </c>
      <c r="I3" s="197" t="s">
        <v>244</v>
      </c>
    </row>
    <row r="4" s="208" customFormat="1" ht="16.5">
      <c r="H4" s="209"/>
    </row>
    <row r="5" spans="5:9" s="206" customFormat="1" ht="12.75">
      <c r="E5" s="210" t="s">
        <v>318</v>
      </c>
      <c r="F5" s="211" t="s">
        <v>319</v>
      </c>
      <c r="H5" s="212" t="s">
        <v>320</v>
      </c>
      <c r="I5" s="213" t="s">
        <v>321</v>
      </c>
    </row>
    <row r="6" spans="1:8" s="214" customFormat="1" ht="12.75">
      <c r="A6" s="214" t="s">
        <v>322</v>
      </c>
      <c r="E6" s="215"/>
      <c r="F6" s="216"/>
      <c r="H6" s="217"/>
    </row>
    <row r="8" spans="1:4" ht="16.5">
      <c r="A8" s="197" t="s">
        <v>323</v>
      </c>
      <c r="B8" s="197" t="s">
        <v>324</v>
      </c>
      <c r="C8" s="218" t="s">
        <v>325</v>
      </c>
      <c r="D8" s="218" t="s">
        <v>326</v>
      </c>
    </row>
    <row r="9" spans="1:7" ht="16.5">
      <c r="A9" s="219">
        <v>3</v>
      </c>
      <c r="B9" s="220">
        <v>7</v>
      </c>
      <c r="C9" s="221" t="s">
        <v>327</v>
      </c>
      <c r="D9" s="222"/>
      <c r="E9" s="220" t="s">
        <v>328</v>
      </c>
      <c r="F9" s="221"/>
      <c r="G9" s="223">
        <v>3</v>
      </c>
    </row>
    <row r="10" spans="5:11" s="208" customFormat="1" ht="16.5">
      <c r="E10" s="224"/>
      <c r="F10" s="225"/>
      <c r="G10" s="225" t="s">
        <v>330</v>
      </c>
      <c r="H10" s="226" t="s">
        <v>331</v>
      </c>
      <c r="I10" s="225" t="s">
        <v>332</v>
      </c>
      <c r="J10" s="225" t="s">
        <v>333</v>
      </c>
      <c r="K10" s="225" t="s">
        <v>334</v>
      </c>
    </row>
    <row r="11" spans="5:11" s="208" customFormat="1" ht="16.5">
      <c r="E11" s="224"/>
      <c r="F11" s="225" t="s">
        <v>335</v>
      </c>
      <c r="G11" s="225">
        <v>16</v>
      </c>
      <c r="H11" s="226">
        <v>1</v>
      </c>
      <c r="I11" s="225">
        <v>20</v>
      </c>
      <c r="J11" s="225">
        <v>40</v>
      </c>
      <c r="K11" s="225">
        <v>60</v>
      </c>
    </row>
    <row r="12" spans="5:11" s="208" customFormat="1" ht="16.5">
      <c r="E12" s="224"/>
      <c r="F12" s="225" t="s">
        <v>336</v>
      </c>
      <c r="G12" s="225">
        <v>8</v>
      </c>
      <c r="H12" s="226">
        <v>1</v>
      </c>
      <c r="I12" s="225">
        <v>15</v>
      </c>
      <c r="J12" s="225">
        <v>50</v>
      </c>
      <c r="K12" s="225">
        <v>60</v>
      </c>
    </row>
    <row r="13" spans="5:11" s="208" customFormat="1" ht="16.5">
      <c r="E13" s="224"/>
      <c r="F13" s="225" t="s">
        <v>337</v>
      </c>
      <c r="G13" s="225">
        <v>24</v>
      </c>
      <c r="H13" s="226">
        <v>1</v>
      </c>
      <c r="I13" s="225">
        <v>30</v>
      </c>
      <c r="J13" s="225">
        <v>30</v>
      </c>
      <c r="K13" s="225">
        <v>60</v>
      </c>
    </row>
    <row r="14" spans="5:11" s="208" customFormat="1" ht="16.5">
      <c r="E14" s="224"/>
      <c r="F14" s="225" t="s">
        <v>338</v>
      </c>
      <c r="G14" s="225">
        <v>16</v>
      </c>
      <c r="H14" s="226">
        <v>1</v>
      </c>
      <c r="I14" s="225">
        <v>20</v>
      </c>
      <c r="J14" s="225">
        <v>40</v>
      </c>
      <c r="K14" s="225">
        <v>60</v>
      </c>
    </row>
    <row r="15" spans="5:11" s="208" customFormat="1" ht="16.5">
      <c r="E15" s="224"/>
      <c r="F15" s="225" t="s">
        <v>339</v>
      </c>
      <c r="G15" s="225">
        <v>16</v>
      </c>
      <c r="H15" s="226">
        <v>1</v>
      </c>
      <c r="I15" s="225">
        <v>20</v>
      </c>
      <c r="J15" s="225">
        <v>40</v>
      </c>
      <c r="K15" s="225">
        <v>60</v>
      </c>
    </row>
    <row r="16" spans="5:11" s="208" customFormat="1" ht="16.5">
      <c r="E16" s="224"/>
      <c r="F16" s="225" t="s">
        <v>340</v>
      </c>
      <c r="G16" s="225">
        <v>8</v>
      </c>
      <c r="H16" s="226">
        <v>1</v>
      </c>
      <c r="I16" s="225">
        <v>15</v>
      </c>
      <c r="J16" s="225">
        <v>50</v>
      </c>
      <c r="K16" s="225">
        <v>60</v>
      </c>
    </row>
    <row r="17" spans="5:11" s="208" customFormat="1" ht="16.5">
      <c r="E17" s="224"/>
      <c r="F17" s="225" t="s">
        <v>341</v>
      </c>
      <c r="G17" s="225">
        <v>8</v>
      </c>
      <c r="H17" s="226">
        <v>1</v>
      </c>
      <c r="I17" s="225">
        <v>15</v>
      </c>
      <c r="J17" s="225">
        <v>50</v>
      </c>
      <c r="K17" s="225">
        <v>60</v>
      </c>
    </row>
    <row r="18" spans="5:11" s="208" customFormat="1" ht="16.5">
      <c r="E18" s="224"/>
      <c r="F18" s="225" t="s">
        <v>342</v>
      </c>
      <c r="G18" s="225"/>
      <c r="H18" s="226"/>
      <c r="I18" s="225"/>
      <c r="J18" s="225">
        <v>50</v>
      </c>
      <c r="K18" s="225">
        <v>60</v>
      </c>
    </row>
    <row r="19" spans="1:7" ht="16.5">
      <c r="A19" s="228"/>
      <c r="B19" s="224"/>
      <c r="C19" s="229"/>
      <c r="D19" s="229"/>
      <c r="E19" s="230" t="s">
        <v>343</v>
      </c>
      <c r="F19" s="231" t="s">
        <v>344</v>
      </c>
      <c r="G19" s="229"/>
    </row>
    <row r="20" spans="3:9" ht="16.5">
      <c r="C20" s="232"/>
      <c r="D20" s="232"/>
      <c r="F20" s="232"/>
      <c r="I20" s="208"/>
    </row>
    <row r="21" spans="1:7" ht="16.5">
      <c r="A21" s="219">
        <v>6</v>
      </c>
      <c r="B21" s="220">
        <v>8</v>
      </c>
      <c r="C21" s="221" t="s">
        <v>327</v>
      </c>
      <c r="D21" s="221"/>
      <c r="E21" s="220" t="s">
        <v>345</v>
      </c>
      <c r="F21" s="221"/>
      <c r="G21" s="223">
        <v>6</v>
      </c>
    </row>
    <row r="22" spans="5:11" s="208" customFormat="1" ht="16.5">
      <c r="E22" s="224"/>
      <c r="F22" s="225"/>
      <c r="G22" s="225" t="s">
        <v>330</v>
      </c>
      <c r="H22" s="226" t="s">
        <v>331</v>
      </c>
      <c r="I22" s="225" t="s">
        <v>332</v>
      </c>
      <c r="J22" s="225" t="s">
        <v>333</v>
      </c>
      <c r="K22" s="225" t="s">
        <v>334</v>
      </c>
    </row>
    <row r="23" spans="5:11" s="208" customFormat="1" ht="16.5">
      <c r="E23" s="224"/>
      <c r="F23" s="225" t="s">
        <v>347</v>
      </c>
      <c r="G23" s="225">
        <v>20</v>
      </c>
      <c r="H23" s="226"/>
      <c r="I23" s="225">
        <v>50</v>
      </c>
      <c r="J23" s="225">
        <v>40</v>
      </c>
      <c r="K23" s="225">
        <v>60</v>
      </c>
    </row>
    <row r="24" spans="5:11" s="208" customFormat="1" ht="16.5">
      <c r="E24" s="224"/>
      <c r="F24" s="225" t="s">
        <v>348</v>
      </c>
      <c r="G24" s="225"/>
      <c r="H24" s="226"/>
      <c r="I24" s="225"/>
      <c r="J24" s="225">
        <v>5</v>
      </c>
      <c r="K24" s="225">
        <v>90</v>
      </c>
    </row>
    <row r="25" spans="5:11" s="208" customFormat="1" ht="16.5">
      <c r="E25" s="224"/>
      <c r="F25" s="225" t="s">
        <v>349</v>
      </c>
      <c r="G25" s="225">
        <v>1</v>
      </c>
      <c r="H25" s="226">
        <v>1</v>
      </c>
      <c r="I25" s="225">
        <v>5</v>
      </c>
      <c r="J25" s="225">
        <v>80</v>
      </c>
      <c r="K25" s="225">
        <v>30</v>
      </c>
    </row>
    <row r="26" spans="1:7" ht="16.5">
      <c r="A26" s="228"/>
      <c r="B26" s="224"/>
      <c r="C26" s="229"/>
      <c r="D26" s="229"/>
      <c r="E26" s="230" t="s">
        <v>343</v>
      </c>
      <c r="F26" s="231" t="s">
        <v>350</v>
      </c>
      <c r="G26" s="229"/>
    </row>
    <row r="27" spans="3:6" ht="16.5">
      <c r="C27" s="232"/>
      <c r="D27" s="232"/>
      <c r="F27" s="232"/>
    </row>
    <row r="28" spans="1:7" ht="16.5">
      <c r="A28" s="219">
        <v>9</v>
      </c>
      <c r="B28" s="220">
        <v>6</v>
      </c>
      <c r="C28" s="221" t="s">
        <v>327</v>
      </c>
      <c r="D28" s="221" t="s">
        <v>351</v>
      </c>
      <c r="E28" s="220" t="s">
        <v>352</v>
      </c>
      <c r="F28" s="221"/>
      <c r="G28" s="223">
        <v>9</v>
      </c>
    </row>
    <row r="29" spans="5:11" s="208" customFormat="1" ht="16.5">
      <c r="E29" s="224"/>
      <c r="F29" s="225"/>
      <c r="G29" s="225" t="s">
        <v>330</v>
      </c>
      <c r="H29" s="226" t="s">
        <v>331</v>
      </c>
      <c r="I29" s="225" t="s">
        <v>332</v>
      </c>
      <c r="J29" s="225" t="s">
        <v>333</v>
      </c>
      <c r="K29" s="225" t="s">
        <v>334</v>
      </c>
    </row>
    <row r="30" spans="5:11" s="208" customFormat="1" ht="16.5">
      <c r="E30" s="224"/>
      <c r="F30" s="225" t="s">
        <v>354</v>
      </c>
      <c r="G30" s="225">
        <v>20</v>
      </c>
      <c r="H30" s="226"/>
      <c r="I30" s="225">
        <v>50</v>
      </c>
      <c r="J30" s="225">
        <v>40</v>
      </c>
      <c r="K30" s="225">
        <v>60</v>
      </c>
    </row>
    <row r="31" spans="5:11" s="208" customFormat="1" ht="16.5">
      <c r="E31" s="224"/>
      <c r="F31" s="225" t="s">
        <v>355</v>
      </c>
      <c r="G31" s="225"/>
      <c r="H31" s="226"/>
      <c r="I31" s="225"/>
      <c r="J31" s="225">
        <v>5</v>
      </c>
      <c r="K31" s="225">
        <v>90</v>
      </c>
    </row>
    <row r="32" spans="5:11" s="208" customFormat="1" ht="16.5">
      <c r="E32" s="224"/>
      <c r="F32" s="225" t="s">
        <v>356</v>
      </c>
      <c r="G32" s="225"/>
      <c r="H32" s="226"/>
      <c r="I32" s="225"/>
      <c r="J32" s="225">
        <v>80</v>
      </c>
      <c r="K32" s="225">
        <v>60</v>
      </c>
    </row>
    <row r="33" spans="5:11" s="208" customFormat="1" ht="16.5">
      <c r="E33" s="224"/>
      <c r="F33" s="225" t="s">
        <v>357</v>
      </c>
      <c r="G33" s="225"/>
      <c r="H33" s="226"/>
      <c r="I33" s="225"/>
      <c r="J33" s="225">
        <v>80</v>
      </c>
      <c r="K33" s="225">
        <v>360</v>
      </c>
    </row>
    <row r="34" spans="5:11" s="208" customFormat="1" ht="16.5">
      <c r="E34" s="224"/>
      <c r="F34" s="225" t="s">
        <v>358</v>
      </c>
      <c r="G34" s="225"/>
      <c r="H34" s="226"/>
      <c r="I34" s="225"/>
      <c r="J34" s="225">
        <v>80</v>
      </c>
      <c r="K34" s="225">
        <v>180</v>
      </c>
    </row>
    <row r="35" spans="1:7" ht="16.5">
      <c r="A35" s="228"/>
      <c r="B35" s="224"/>
      <c r="C35" s="229"/>
      <c r="D35" s="229"/>
      <c r="E35" s="230" t="s">
        <v>343</v>
      </c>
      <c r="F35" s="231" t="s">
        <v>350</v>
      </c>
      <c r="G35" s="229"/>
    </row>
    <row r="36" spans="3:6" ht="16.5">
      <c r="C36" s="232"/>
      <c r="D36" s="232"/>
      <c r="F36" s="232"/>
    </row>
    <row r="37" spans="1:7" ht="16.5">
      <c r="A37" s="219">
        <v>15</v>
      </c>
      <c r="B37" s="220">
        <v>5</v>
      </c>
      <c r="C37" s="221" t="s">
        <v>327</v>
      </c>
      <c r="D37" s="221" t="s">
        <v>351</v>
      </c>
      <c r="E37" s="220" t="s">
        <v>359</v>
      </c>
      <c r="F37" s="221"/>
      <c r="G37" s="223">
        <v>15</v>
      </c>
    </row>
    <row r="38" spans="5:11" s="208" customFormat="1" ht="16.5">
      <c r="E38" s="224"/>
      <c r="F38" s="225"/>
      <c r="G38" s="225" t="s">
        <v>330</v>
      </c>
      <c r="H38" s="226" t="s">
        <v>331</v>
      </c>
      <c r="I38" s="225" t="s">
        <v>332</v>
      </c>
      <c r="J38" s="225" t="s">
        <v>333</v>
      </c>
      <c r="K38" s="225" t="s">
        <v>334</v>
      </c>
    </row>
    <row r="39" spans="5:11" s="208" customFormat="1" ht="16.5">
      <c r="E39" s="224"/>
      <c r="F39" s="225" t="s">
        <v>361</v>
      </c>
      <c r="G39" s="225">
        <v>16</v>
      </c>
      <c r="H39" s="226">
        <v>1</v>
      </c>
      <c r="I39" s="225">
        <v>20</v>
      </c>
      <c r="J39" s="225">
        <v>40</v>
      </c>
      <c r="K39" s="225">
        <v>60</v>
      </c>
    </row>
    <row r="40" spans="5:11" s="208" customFormat="1" ht="16.5">
      <c r="E40" s="224"/>
      <c r="F40" s="225" t="s">
        <v>362</v>
      </c>
      <c r="G40" s="225"/>
      <c r="H40" s="226"/>
      <c r="I40" s="225">
        <v>1</v>
      </c>
      <c r="J40" s="225">
        <v>50</v>
      </c>
      <c r="K40" s="225">
        <v>30</v>
      </c>
    </row>
    <row r="41" spans="5:11" s="208" customFormat="1" ht="16.5">
      <c r="E41" s="224"/>
      <c r="F41" s="225" t="s">
        <v>363</v>
      </c>
      <c r="G41" s="225">
        <v>4</v>
      </c>
      <c r="H41" s="225">
        <v>1</v>
      </c>
      <c r="I41" s="225">
        <v>2</v>
      </c>
      <c r="J41" s="225">
        <v>80</v>
      </c>
      <c r="K41" s="225">
        <v>30</v>
      </c>
    </row>
    <row r="42" spans="5:11" s="208" customFormat="1" ht="16.5">
      <c r="E42" s="224"/>
      <c r="F42" s="225" t="s">
        <v>364</v>
      </c>
      <c r="G42" s="225">
        <v>0.5</v>
      </c>
      <c r="H42" s="226"/>
      <c r="I42" s="225">
        <v>1</v>
      </c>
      <c r="J42" s="225">
        <v>50</v>
      </c>
      <c r="K42" s="225">
        <v>30</v>
      </c>
    </row>
    <row r="43" spans="5:11" s="208" customFormat="1" ht="16.5">
      <c r="E43" s="224"/>
      <c r="F43" s="225" t="s">
        <v>365</v>
      </c>
      <c r="G43" s="225">
        <v>1</v>
      </c>
      <c r="H43" s="226">
        <v>1</v>
      </c>
      <c r="I43" s="225">
        <v>5</v>
      </c>
      <c r="J43" s="225">
        <v>80</v>
      </c>
      <c r="K43" s="225">
        <v>30</v>
      </c>
    </row>
    <row r="44" spans="1:7" ht="16.5">
      <c r="A44" s="228"/>
      <c r="B44" s="224"/>
      <c r="C44" s="229"/>
      <c r="D44" s="229"/>
      <c r="E44" s="230" t="s">
        <v>343</v>
      </c>
      <c r="F44" s="231" t="s">
        <v>366</v>
      </c>
      <c r="G44" s="229"/>
    </row>
    <row r="45" spans="3:6" ht="16.5">
      <c r="C45" s="232"/>
      <c r="D45" s="232"/>
      <c r="F45" s="232"/>
    </row>
    <row r="46" spans="1:7" ht="16.5">
      <c r="A46" s="219">
        <v>16</v>
      </c>
      <c r="B46" s="220">
        <v>7</v>
      </c>
      <c r="C46" s="221" t="s">
        <v>327</v>
      </c>
      <c r="D46" s="221" t="s">
        <v>367</v>
      </c>
      <c r="E46" s="220" t="s">
        <v>368</v>
      </c>
      <c r="F46" s="221"/>
      <c r="G46" s="223">
        <v>16</v>
      </c>
    </row>
    <row r="47" spans="5:11" s="208" customFormat="1" ht="16.5">
      <c r="E47" s="224" t="s">
        <v>369</v>
      </c>
      <c r="F47" s="225"/>
      <c r="G47" s="225" t="s">
        <v>330</v>
      </c>
      <c r="H47" s="226" t="s">
        <v>331</v>
      </c>
      <c r="I47" s="225" t="s">
        <v>332</v>
      </c>
      <c r="J47" s="225" t="s">
        <v>333</v>
      </c>
      <c r="K47" s="225" t="s">
        <v>334</v>
      </c>
    </row>
    <row r="48" spans="5:11" s="208" customFormat="1" ht="16.5">
      <c r="E48" s="224"/>
      <c r="F48" s="225" t="s">
        <v>370</v>
      </c>
      <c r="G48" s="225"/>
      <c r="H48" s="226"/>
      <c r="I48" s="225"/>
      <c r="J48" s="225">
        <v>80</v>
      </c>
      <c r="K48" s="225">
        <v>360</v>
      </c>
    </row>
    <row r="49" spans="5:11" s="208" customFormat="1" ht="16.5">
      <c r="E49" s="224"/>
      <c r="F49" s="225" t="s">
        <v>371</v>
      </c>
      <c r="G49" s="225"/>
      <c r="H49" s="226"/>
      <c r="I49" s="225"/>
      <c r="J49" s="225">
        <v>5</v>
      </c>
      <c r="K49" s="225">
        <v>90</v>
      </c>
    </row>
    <row r="50" spans="5:11" s="208" customFormat="1" ht="16.5">
      <c r="E50" s="224"/>
      <c r="F50" s="225" t="s">
        <v>365</v>
      </c>
      <c r="G50" s="225">
        <v>10</v>
      </c>
      <c r="H50" s="226">
        <v>1</v>
      </c>
      <c r="I50" s="225">
        <v>90</v>
      </c>
      <c r="J50" s="225">
        <v>80</v>
      </c>
      <c r="K50" s="225">
        <v>120</v>
      </c>
    </row>
    <row r="51" spans="5:11" s="208" customFormat="1" ht="16.5">
      <c r="E51" s="224"/>
      <c r="F51" s="225" t="s">
        <v>372</v>
      </c>
      <c r="G51" s="225"/>
      <c r="H51" s="226"/>
      <c r="I51" s="225"/>
      <c r="J51" s="225">
        <v>80</v>
      </c>
      <c r="K51" s="225">
        <v>360</v>
      </c>
    </row>
    <row r="52" spans="5:11" s="208" customFormat="1" ht="16.5">
      <c r="E52" s="224"/>
      <c r="F52" s="225" t="s">
        <v>373</v>
      </c>
      <c r="G52" s="225"/>
      <c r="H52" s="226"/>
      <c r="I52" s="225"/>
      <c r="J52" s="225">
        <v>80</v>
      </c>
      <c r="K52" s="225">
        <v>120</v>
      </c>
    </row>
    <row r="53" spans="1:7" ht="16.5">
      <c r="A53" s="228"/>
      <c r="B53" s="224"/>
      <c r="C53" s="229"/>
      <c r="D53" s="229"/>
      <c r="E53" s="230" t="s">
        <v>343</v>
      </c>
      <c r="F53" s="231" t="s">
        <v>344</v>
      </c>
      <c r="G53" s="229"/>
    </row>
    <row r="54" spans="3:6" ht="16.5">
      <c r="C54" s="232"/>
      <c r="D54" s="232"/>
      <c r="F54" s="232"/>
    </row>
    <row r="55" spans="1:7" ht="16.5">
      <c r="A55" s="219">
        <v>17</v>
      </c>
      <c r="B55" s="220">
        <v>7</v>
      </c>
      <c r="C55" s="221" t="s">
        <v>327</v>
      </c>
      <c r="D55" s="221" t="s">
        <v>374</v>
      </c>
      <c r="E55" s="220" t="s">
        <v>375</v>
      </c>
      <c r="F55" s="221"/>
      <c r="G55" s="223">
        <v>17</v>
      </c>
    </row>
    <row r="56" spans="5:11" s="208" customFormat="1" ht="16.5">
      <c r="E56" s="224"/>
      <c r="F56" s="225"/>
      <c r="G56" s="225" t="s">
        <v>330</v>
      </c>
      <c r="H56" s="226" t="s">
        <v>331</v>
      </c>
      <c r="I56" s="225" t="s">
        <v>332</v>
      </c>
      <c r="J56" s="225" t="s">
        <v>333</v>
      </c>
      <c r="K56" s="225" t="s">
        <v>334</v>
      </c>
    </row>
    <row r="57" spans="5:11" s="208" customFormat="1" ht="16.5">
      <c r="E57" s="224"/>
      <c r="F57" s="225" t="s">
        <v>377</v>
      </c>
      <c r="G57" s="225"/>
      <c r="H57" s="226"/>
      <c r="I57" s="225">
        <v>200</v>
      </c>
      <c r="J57" s="225">
        <v>40</v>
      </c>
      <c r="K57" s="225">
        <v>120</v>
      </c>
    </row>
    <row r="58" spans="5:11" s="208" customFormat="1" ht="16.5">
      <c r="E58" s="224"/>
      <c r="F58" s="225" t="s">
        <v>378</v>
      </c>
      <c r="G58" s="225">
        <v>2</v>
      </c>
      <c r="H58" s="226">
        <v>1</v>
      </c>
      <c r="I58" s="225">
        <v>500</v>
      </c>
      <c r="J58" s="225">
        <v>50</v>
      </c>
      <c r="K58" s="225">
        <v>60</v>
      </c>
    </row>
    <row r="59" spans="5:11" s="208" customFormat="1" ht="16.5">
      <c r="E59" s="224"/>
      <c r="F59" s="225" t="s">
        <v>363</v>
      </c>
      <c r="G59" s="225">
        <v>1</v>
      </c>
      <c r="H59" s="225">
        <v>1</v>
      </c>
      <c r="I59" s="225">
        <v>1000</v>
      </c>
      <c r="J59" s="225">
        <v>80</v>
      </c>
      <c r="K59" s="225">
        <v>60</v>
      </c>
    </row>
    <row r="60" spans="5:11" s="208" customFormat="1" ht="16.5">
      <c r="E60" s="224"/>
      <c r="F60" s="225" t="s">
        <v>364</v>
      </c>
      <c r="G60" s="225">
        <v>0.5</v>
      </c>
      <c r="H60" s="226"/>
      <c r="I60" s="225">
        <v>1</v>
      </c>
      <c r="J60" s="225">
        <v>80</v>
      </c>
      <c r="K60" s="225">
        <v>60</v>
      </c>
    </row>
    <row r="61" spans="5:11" s="208" customFormat="1" ht="16.5">
      <c r="E61" s="224"/>
      <c r="F61" s="225" t="s">
        <v>379</v>
      </c>
      <c r="G61" s="225">
        <v>16</v>
      </c>
      <c r="H61" s="226">
        <v>1</v>
      </c>
      <c r="I61" s="225">
        <v>20</v>
      </c>
      <c r="J61" s="225">
        <v>80</v>
      </c>
      <c r="K61" s="225">
        <v>90</v>
      </c>
    </row>
    <row r="62" spans="1:7" ht="16.5">
      <c r="A62" s="228"/>
      <c r="B62" s="224"/>
      <c r="C62" s="229"/>
      <c r="D62" s="229"/>
      <c r="E62" s="230" t="s">
        <v>343</v>
      </c>
      <c r="F62" s="231" t="s">
        <v>344</v>
      </c>
      <c r="G62" s="229"/>
    </row>
    <row r="63" spans="3:6" ht="16.5">
      <c r="C63" s="232"/>
      <c r="D63" s="232"/>
      <c r="F63" s="232"/>
    </row>
    <row r="64" spans="1:7" ht="16.5">
      <c r="A64" s="219">
        <v>19</v>
      </c>
      <c r="B64" s="220">
        <v>10</v>
      </c>
      <c r="C64" s="221" t="s">
        <v>327</v>
      </c>
      <c r="D64" s="221" t="s">
        <v>374</v>
      </c>
      <c r="E64" s="220" t="s">
        <v>380</v>
      </c>
      <c r="F64" s="221"/>
      <c r="G64" s="223">
        <v>19</v>
      </c>
    </row>
    <row r="65" spans="5:11" s="208" customFormat="1" ht="16.5">
      <c r="E65" s="224" t="s">
        <v>381</v>
      </c>
      <c r="F65" s="225"/>
      <c r="G65" s="225" t="s">
        <v>330</v>
      </c>
      <c r="H65" s="226" t="s">
        <v>331</v>
      </c>
      <c r="I65" s="225" t="s">
        <v>332</v>
      </c>
      <c r="J65" s="225" t="s">
        <v>333</v>
      </c>
      <c r="K65" s="225" t="s">
        <v>334</v>
      </c>
    </row>
    <row r="66" spans="5:11" s="208" customFormat="1" ht="16.5">
      <c r="E66" s="224"/>
      <c r="F66" s="225" t="s">
        <v>382</v>
      </c>
      <c r="G66" s="225"/>
      <c r="H66" s="226"/>
      <c r="I66" s="225">
        <v>30</v>
      </c>
      <c r="J66" s="225">
        <v>50</v>
      </c>
      <c r="K66" s="225">
        <v>120</v>
      </c>
    </row>
    <row r="67" spans="5:11" s="208" customFormat="1" ht="16.5">
      <c r="E67" s="224"/>
      <c r="F67" s="225" t="s">
        <v>383</v>
      </c>
      <c r="G67" s="225"/>
      <c r="H67" s="226"/>
      <c r="I67" s="225">
        <v>20</v>
      </c>
      <c r="J67" s="225">
        <v>90</v>
      </c>
      <c r="K67" s="225">
        <v>360</v>
      </c>
    </row>
    <row r="68" spans="5:11" s="208" customFormat="1" ht="16.5">
      <c r="E68" s="224"/>
      <c r="F68" s="225" t="s">
        <v>384</v>
      </c>
      <c r="G68" s="225"/>
      <c r="H68" s="225"/>
      <c r="I68" s="225">
        <v>20</v>
      </c>
      <c r="J68" s="225">
        <v>90</v>
      </c>
      <c r="K68" s="225">
        <v>360</v>
      </c>
    </row>
    <row r="69" spans="5:11" s="208" customFormat="1" ht="16.5">
      <c r="E69" s="224"/>
      <c r="F69" s="225" t="s">
        <v>385</v>
      </c>
      <c r="G69" s="225"/>
      <c r="H69" s="225"/>
      <c r="I69" s="225">
        <v>10</v>
      </c>
      <c r="J69" s="225">
        <v>90</v>
      </c>
      <c r="K69" s="225">
        <v>360</v>
      </c>
    </row>
    <row r="70" spans="5:11" s="208" customFormat="1" ht="16.5">
      <c r="E70" s="224"/>
      <c r="F70" s="225" t="s">
        <v>386</v>
      </c>
      <c r="G70" s="225"/>
      <c r="H70" s="226"/>
      <c r="I70" s="225">
        <v>5</v>
      </c>
      <c r="J70" s="225">
        <v>90</v>
      </c>
      <c r="K70" s="225">
        <v>360</v>
      </c>
    </row>
    <row r="71" spans="5:11" s="208" customFormat="1" ht="16.5">
      <c r="E71" s="224"/>
      <c r="F71" s="225" t="s">
        <v>387</v>
      </c>
      <c r="G71" s="225"/>
      <c r="H71" s="226"/>
      <c r="I71" s="225">
        <v>1</v>
      </c>
      <c r="J71" s="225">
        <v>90</v>
      </c>
      <c r="K71" s="225">
        <v>360</v>
      </c>
    </row>
    <row r="72" spans="1:7" ht="16.5">
      <c r="A72" s="228"/>
      <c r="B72" s="224"/>
      <c r="C72" s="229"/>
      <c r="D72" s="229"/>
      <c r="E72" s="230" t="s">
        <v>343</v>
      </c>
      <c r="F72" s="231" t="s">
        <v>388</v>
      </c>
      <c r="G72" s="229"/>
    </row>
    <row r="73" spans="1:8" s="208" customFormat="1" ht="16.5">
      <c r="A73" s="228"/>
      <c r="B73" s="224"/>
      <c r="C73" s="229"/>
      <c r="D73" s="229"/>
      <c r="E73" s="224"/>
      <c r="F73" s="229"/>
      <c r="G73" s="228"/>
      <c r="H73" s="209"/>
    </row>
    <row r="74" spans="1:7" ht="16.5">
      <c r="A74" s="219" t="s">
        <v>389</v>
      </c>
      <c r="B74" s="220"/>
      <c r="C74" s="221" t="s">
        <v>327</v>
      </c>
      <c r="D74" s="221"/>
      <c r="E74" s="220" t="s">
        <v>390</v>
      </c>
      <c r="F74" s="221"/>
      <c r="G74" s="223" t="s">
        <v>389</v>
      </c>
    </row>
    <row r="75" spans="5:11" s="208" customFormat="1" ht="16.5">
      <c r="E75" s="224"/>
      <c r="F75" s="225"/>
      <c r="G75" s="225" t="s">
        <v>330</v>
      </c>
      <c r="H75" s="226" t="s">
        <v>331</v>
      </c>
      <c r="I75" s="225" t="s">
        <v>332</v>
      </c>
      <c r="J75" s="225" t="s">
        <v>333</v>
      </c>
      <c r="K75" s="225" t="s">
        <v>334</v>
      </c>
    </row>
    <row r="76" spans="5:11" s="208" customFormat="1" ht="16.5">
      <c r="E76" s="224"/>
      <c r="F76" s="225" t="s">
        <v>391</v>
      </c>
      <c r="G76" s="225"/>
      <c r="H76" s="226"/>
      <c r="I76" s="225"/>
      <c r="J76" s="225"/>
      <c r="K76" s="225"/>
    </row>
    <row r="77" spans="5:11" s="208" customFormat="1" ht="16.5">
      <c r="E77" s="224"/>
      <c r="F77" s="225" t="s">
        <v>392</v>
      </c>
      <c r="G77" s="225" t="s">
        <v>393</v>
      </c>
      <c r="H77" s="226"/>
      <c r="I77" s="225"/>
      <c r="J77" s="225"/>
      <c r="K77" s="225"/>
    </row>
    <row r="78" spans="5:11" s="208" customFormat="1" ht="16.5">
      <c r="E78" s="224"/>
      <c r="F78" s="225" t="s">
        <v>394</v>
      </c>
      <c r="G78" s="225"/>
      <c r="H78" s="225"/>
      <c r="I78" s="225"/>
      <c r="J78" s="225"/>
      <c r="K78" s="225"/>
    </row>
    <row r="79" spans="5:11" s="208" customFormat="1" ht="16.5">
      <c r="E79" s="224"/>
      <c r="F79" s="225" t="s">
        <v>395</v>
      </c>
      <c r="G79" s="225"/>
      <c r="H79" s="226"/>
      <c r="I79" s="225"/>
      <c r="J79" s="225"/>
      <c r="K79" s="225"/>
    </row>
    <row r="80" spans="5:11" s="208" customFormat="1" ht="16.5">
      <c r="E80" s="224"/>
      <c r="F80" s="225" t="s">
        <v>396</v>
      </c>
      <c r="G80" s="225"/>
      <c r="H80" s="226"/>
      <c r="I80" s="225"/>
      <c r="J80" s="225"/>
      <c r="K80" s="225"/>
    </row>
    <row r="81" spans="5:11" s="208" customFormat="1" ht="16.5">
      <c r="E81" s="224"/>
      <c r="F81" s="225" t="s">
        <v>397</v>
      </c>
      <c r="G81" s="225"/>
      <c r="H81" s="226"/>
      <c r="I81" s="225"/>
      <c r="J81" s="225"/>
      <c r="K81" s="225"/>
    </row>
    <row r="82" spans="5:11" s="208" customFormat="1" ht="16.5">
      <c r="E82" s="224"/>
      <c r="F82" s="225" t="s">
        <v>398</v>
      </c>
      <c r="G82" s="225"/>
      <c r="H82" s="226"/>
      <c r="I82" s="225"/>
      <c r="J82" s="225"/>
      <c r="K82" s="225"/>
    </row>
    <row r="83" spans="5:11" s="208" customFormat="1" ht="16.5">
      <c r="E83" s="224"/>
      <c r="F83" s="225" t="s">
        <v>399</v>
      </c>
      <c r="G83" s="225"/>
      <c r="H83" s="226"/>
      <c r="I83" s="225"/>
      <c r="J83" s="225"/>
      <c r="K83" s="225"/>
    </row>
    <row r="84" spans="5:11" s="208" customFormat="1" ht="16.5">
      <c r="E84" s="224"/>
      <c r="F84" s="225" t="s">
        <v>400</v>
      </c>
      <c r="G84" s="225"/>
      <c r="H84" s="226"/>
      <c r="I84" s="225"/>
      <c r="J84" s="225"/>
      <c r="K84" s="225"/>
    </row>
    <row r="85" spans="5:11" s="208" customFormat="1" ht="16.5">
      <c r="E85" s="224"/>
      <c r="F85" s="225" t="s">
        <v>401</v>
      </c>
      <c r="G85" s="225"/>
      <c r="H85" s="226"/>
      <c r="I85" s="225"/>
      <c r="J85" s="225"/>
      <c r="K85" s="225"/>
    </row>
    <row r="86" spans="1:7" ht="16.5">
      <c r="A86" s="228"/>
      <c r="B86" s="224"/>
      <c r="C86" s="229"/>
      <c r="D86" s="229"/>
      <c r="E86" s="230" t="s">
        <v>343</v>
      </c>
      <c r="F86" s="231" t="s">
        <v>388</v>
      </c>
      <c r="G86" s="229"/>
    </row>
    <row r="87" spans="3:6" ht="16.5">
      <c r="C87" s="232"/>
      <c r="D87" s="232"/>
      <c r="F87" s="232"/>
    </row>
    <row r="88" spans="5:9" s="206" customFormat="1" ht="12.75">
      <c r="E88" s="233" t="s">
        <v>318</v>
      </c>
      <c r="F88" s="234" t="s">
        <v>402</v>
      </c>
      <c r="H88" s="235" t="s">
        <v>320</v>
      </c>
      <c r="I88" s="236" t="s">
        <v>403</v>
      </c>
    </row>
    <row r="89" spans="1:8" s="214" customFormat="1" ht="12.75">
      <c r="A89" s="214" t="s">
        <v>404</v>
      </c>
      <c r="E89" s="215"/>
      <c r="F89" s="216"/>
      <c r="H89" s="217"/>
    </row>
    <row r="90" spans="3:6" ht="16.5">
      <c r="C90" s="232"/>
      <c r="D90" s="232"/>
      <c r="F90" s="232"/>
    </row>
    <row r="91" spans="1:7" ht="16.5">
      <c r="A91" s="237">
        <v>2</v>
      </c>
      <c r="B91" s="238">
        <v>5</v>
      </c>
      <c r="C91" s="239" t="s">
        <v>351</v>
      </c>
      <c r="D91" s="239" t="s">
        <v>327</v>
      </c>
      <c r="E91" s="238" t="s">
        <v>405</v>
      </c>
      <c r="F91" s="239"/>
      <c r="G91" s="240">
        <v>2</v>
      </c>
    </row>
    <row r="92" spans="5:11" s="208" customFormat="1" ht="16.5">
      <c r="E92" s="224"/>
      <c r="F92" s="241"/>
      <c r="G92" s="241" t="s">
        <v>330</v>
      </c>
      <c r="H92" s="242" t="s">
        <v>331</v>
      </c>
      <c r="I92" s="241" t="s">
        <v>332</v>
      </c>
      <c r="J92" s="241" t="s">
        <v>333</v>
      </c>
      <c r="K92" s="241" t="s">
        <v>334</v>
      </c>
    </row>
    <row r="93" spans="5:11" s="208" customFormat="1" ht="16.5">
      <c r="E93" s="224"/>
      <c r="F93" s="241" t="s">
        <v>407</v>
      </c>
      <c r="G93" s="241">
        <v>22</v>
      </c>
      <c r="H93" s="242" t="s">
        <v>408</v>
      </c>
      <c r="I93" s="241">
        <v>25</v>
      </c>
      <c r="J93" s="241">
        <v>20</v>
      </c>
      <c r="K93" s="241">
        <v>60</v>
      </c>
    </row>
    <row r="94" spans="5:11" s="208" customFormat="1" ht="16.5">
      <c r="E94" s="224"/>
      <c r="F94" s="241" t="s">
        <v>409</v>
      </c>
      <c r="G94" s="241">
        <v>4</v>
      </c>
      <c r="H94" s="242" t="s">
        <v>408</v>
      </c>
      <c r="I94" s="241">
        <v>1.5</v>
      </c>
      <c r="J94" s="241">
        <v>10</v>
      </c>
      <c r="K94" s="241">
        <v>30</v>
      </c>
    </row>
    <row r="95" spans="5:11" s="208" customFormat="1" ht="16.5">
      <c r="E95" s="224"/>
      <c r="F95" s="241" t="s">
        <v>410</v>
      </c>
      <c r="G95" s="241">
        <v>8</v>
      </c>
      <c r="H95" s="242" t="s">
        <v>411</v>
      </c>
      <c r="I95" s="241">
        <v>3.5</v>
      </c>
      <c r="J95" s="241">
        <v>5</v>
      </c>
      <c r="K95" s="241">
        <v>30</v>
      </c>
    </row>
    <row r="96" spans="5:11" s="208" customFormat="1" ht="16.5">
      <c r="E96" s="224"/>
      <c r="F96" s="241" t="s">
        <v>412</v>
      </c>
      <c r="G96" s="241">
        <v>1</v>
      </c>
      <c r="H96" s="242">
        <v>1</v>
      </c>
      <c r="I96" s="241">
        <v>0.75</v>
      </c>
      <c r="J96" s="241">
        <v>1</v>
      </c>
      <c r="K96" s="241">
        <v>30</v>
      </c>
    </row>
    <row r="97" spans="5:9" s="208" customFormat="1" ht="16.5">
      <c r="E97" s="230" t="s">
        <v>343</v>
      </c>
      <c r="F97" s="231" t="s">
        <v>413</v>
      </c>
      <c r="G97" s="229"/>
      <c r="H97" s="209"/>
      <c r="I97" s="228"/>
    </row>
    <row r="99" spans="3:9" ht="16.5">
      <c r="C99" s="229"/>
      <c r="E99" s="224"/>
      <c r="F99" s="229"/>
      <c r="G99" s="229"/>
      <c r="H99" s="209"/>
      <c r="I99" s="228"/>
    </row>
    <row r="100" spans="3:9" ht="16.5">
      <c r="C100" s="229"/>
      <c r="D100" s="232"/>
      <c r="E100" s="224"/>
      <c r="F100" s="229"/>
      <c r="G100" s="229"/>
      <c r="H100" s="209"/>
      <c r="I100" s="228"/>
    </row>
    <row r="101" spans="1:7" ht="11.25" customHeight="1">
      <c r="A101" s="237">
        <v>4</v>
      </c>
      <c r="B101" s="238">
        <v>6</v>
      </c>
      <c r="C101" s="239" t="s">
        <v>351</v>
      </c>
      <c r="D101" s="239" t="s">
        <v>327</v>
      </c>
      <c r="E101" s="358" t="s">
        <v>958</v>
      </c>
      <c r="F101" s="239"/>
      <c r="G101" s="240">
        <v>4</v>
      </c>
    </row>
    <row r="102" spans="5:11" s="208" customFormat="1" ht="16.5">
      <c r="E102" s="224"/>
      <c r="F102" s="241"/>
      <c r="G102" s="241" t="s">
        <v>330</v>
      </c>
      <c r="H102" s="242" t="s">
        <v>331</v>
      </c>
      <c r="I102" s="241" t="s">
        <v>332</v>
      </c>
      <c r="J102" s="241" t="s">
        <v>333</v>
      </c>
      <c r="K102" s="241" t="s">
        <v>334</v>
      </c>
    </row>
    <row r="103" spans="5:11" s="208" customFormat="1" ht="16.5">
      <c r="E103" s="224"/>
      <c r="F103" s="241" t="s">
        <v>415</v>
      </c>
      <c r="G103" s="241"/>
      <c r="H103" s="242"/>
      <c r="I103" s="241">
        <v>5</v>
      </c>
      <c r="J103" s="241">
        <v>5</v>
      </c>
      <c r="K103" s="241">
        <v>30</v>
      </c>
    </row>
    <row r="104" spans="5:11" s="208" customFormat="1" ht="16.5">
      <c r="E104" s="224"/>
      <c r="F104" s="241" t="s">
        <v>416</v>
      </c>
      <c r="G104" s="241"/>
      <c r="H104" s="242"/>
      <c r="I104" s="241">
        <v>2</v>
      </c>
      <c r="J104" s="241">
        <v>10</v>
      </c>
      <c r="K104" s="241">
        <v>30</v>
      </c>
    </row>
    <row r="105" spans="5:11" s="208" customFormat="1" ht="16.5">
      <c r="E105" s="224"/>
      <c r="F105" s="241" t="s">
        <v>412</v>
      </c>
      <c r="G105" s="241"/>
      <c r="H105" s="242"/>
      <c r="I105" s="241">
        <v>1</v>
      </c>
      <c r="J105" s="241">
        <v>5</v>
      </c>
      <c r="K105" s="241">
        <v>30</v>
      </c>
    </row>
    <row r="106" spans="1:7" ht="16.5">
      <c r="A106" s="228"/>
      <c r="B106" s="224"/>
      <c r="C106" s="229"/>
      <c r="D106" s="229"/>
      <c r="E106" s="230" t="s">
        <v>343</v>
      </c>
      <c r="F106" s="231" t="s">
        <v>417</v>
      </c>
      <c r="G106" s="229"/>
    </row>
    <row r="107" spans="1:7" ht="16.5">
      <c r="A107" s="228"/>
      <c r="B107" s="224"/>
      <c r="C107" s="229"/>
      <c r="D107" s="229"/>
      <c r="E107" s="224"/>
      <c r="F107" s="229"/>
      <c r="G107" s="229"/>
    </row>
    <row r="108" spans="1:7" ht="16.5">
      <c r="A108" s="237">
        <v>5</v>
      </c>
      <c r="B108" s="238">
        <v>10</v>
      </c>
      <c r="C108" s="239" t="s">
        <v>351</v>
      </c>
      <c r="D108" s="239" t="s">
        <v>327</v>
      </c>
      <c r="E108" s="238" t="s">
        <v>418</v>
      </c>
      <c r="F108" s="239"/>
      <c r="G108" s="240">
        <v>5</v>
      </c>
    </row>
    <row r="109" spans="5:11" s="208" customFormat="1" ht="16.5">
      <c r="E109" s="224"/>
      <c r="F109" s="241"/>
      <c r="G109" s="241" t="s">
        <v>330</v>
      </c>
      <c r="H109" s="242" t="s">
        <v>331</v>
      </c>
      <c r="I109" s="241" t="s">
        <v>332</v>
      </c>
      <c r="J109" s="241" t="s">
        <v>333</v>
      </c>
      <c r="K109" s="241" t="s">
        <v>334</v>
      </c>
    </row>
    <row r="110" spans="5:11" s="208" customFormat="1" ht="16.5">
      <c r="E110" s="224"/>
      <c r="F110" s="241" t="s">
        <v>420</v>
      </c>
      <c r="G110" s="241">
        <v>2</v>
      </c>
      <c r="H110" s="242"/>
      <c r="I110" s="241">
        <v>10</v>
      </c>
      <c r="J110" s="241">
        <v>20</v>
      </c>
      <c r="K110" s="241">
        <v>30</v>
      </c>
    </row>
    <row r="111" spans="5:11" s="208" customFormat="1" ht="16.5">
      <c r="E111" s="224"/>
      <c r="F111" s="241" t="s">
        <v>421</v>
      </c>
      <c r="G111" s="241"/>
      <c r="H111" s="242"/>
      <c r="I111" s="241">
        <v>1</v>
      </c>
      <c r="J111" s="241">
        <v>10</v>
      </c>
      <c r="K111" s="241">
        <v>30</v>
      </c>
    </row>
    <row r="112" spans="5:11" s="208" customFormat="1" ht="16.5">
      <c r="E112" s="224"/>
      <c r="F112" s="241" t="s">
        <v>364</v>
      </c>
      <c r="G112" s="241">
        <v>0.5</v>
      </c>
      <c r="H112" s="242"/>
      <c r="I112" s="241">
        <v>1</v>
      </c>
      <c r="J112" s="241">
        <v>50</v>
      </c>
      <c r="K112" s="241">
        <v>30</v>
      </c>
    </row>
    <row r="113" spans="1:7" ht="16.5">
      <c r="A113" s="228"/>
      <c r="B113" s="224"/>
      <c r="C113" s="229"/>
      <c r="D113" s="229"/>
      <c r="E113" s="230" t="s">
        <v>343</v>
      </c>
      <c r="F113" s="231" t="s">
        <v>344</v>
      </c>
      <c r="G113" s="229"/>
    </row>
    <row r="114" spans="1:7" ht="16.5">
      <c r="A114" s="228"/>
      <c r="B114" s="224"/>
      <c r="C114" s="229"/>
      <c r="D114" s="229"/>
      <c r="E114" s="224"/>
      <c r="F114" s="229"/>
      <c r="G114" s="228"/>
    </row>
    <row r="115" spans="1:7" ht="16.5">
      <c r="A115" s="237">
        <v>7</v>
      </c>
      <c r="B115" s="238">
        <v>8</v>
      </c>
      <c r="C115" s="239" t="s">
        <v>351</v>
      </c>
      <c r="D115" s="239" t="s">
        <v>422</v>
      </c>
      <c r="E115" s="238" t="s">
        <v>423</v>
      </c>
      <c r="F115" s="239"/>
      <c r="G115" s="240">
        <v>7</v>
      </c>
    </row>
    <row r="116" spans="5:11" s="208" customFormat="1" ht="16.5">
      <c r="E116" s="224"/>
      <c r="F116" s="241"/>
      <c r="G116" s="241" t="s">
        <v>330</v>
      </c>
      <c r="H116" s="242" t="s">
        <v>331</v>
      </c>
      <c r="I116" s="241" t="s">
        <v>332</v>
      </c>
      <c r="J116" s="241" t="s">
        <v>333</v>
      </c>
      <c r="K116" s="241" t="s">
        <v>334</v>
      </c>
    </row>
    <row r="117" spans="5:11" s="208" customFormat="1" ht="16.5">
      <c r="E117" s="224"/>
      <c r="F117" s="241" t="s">
        <v>409</v>
      </c>
      <c r="G117" s="241">
        <v>8</v>
      </c>
      <c r="H117" s="242">
        <v>10</v>
      </c>
      <c r="I117" s="241">
        <v>5</v>
      </c>
      <c r="J117" s="241">
        <v>20</v>
      </c>
      <c r="K117" s="241">
        <v>90</v>
      </c>
    </row>
    <row r="118" spans="5:11" s="208" customFormat="1" ht="16.5">
      <c r="E118" s="224"/>
      <c r="F118" s="241" t="s">
        <v>425</v>
      </c>
      <c r="G118" s="241">
        <v>8</v>
      </c>
      <c r="H118" s="242">
        <v>50</v>
      </c>
      <c r="I118" s="241">
        <v>10</v>
      </c>
      <c r="J118" s="241">
        <v>30</v>
      </c>
      <c r="K118" s="241">
        <v>90</v>
      </c>
    </row>
    <row r="119" spans="5:11" s="208" customFormat="1" ht="16.5">
      <c r="E119" s="224"/>
      <c r="F119" s="241" t="s">
        <v>426</v>
      </c>
      <c r="G119" s="241"/>
      <c r="H119" s="242">
        <v>5</v>
      </c>
      <c r="I119" s="241">
        <v>5</v>
      </c>
      <c r="J119" s="241">
        <v>70</v>
      </c>
      <c r="K119" s="241">
        <v>90</v>
      </c>
    </row>
    <row r="120" spans="5:11" s="208" customFormat="1" ht="16.5">
      <c r="E120" s="224"/>
      <c r="F120" s="241" t="s">
        <v>427</v>
      </c>
      <c r="G120" s="241"/>
      <c r="H120" s="242">
        <v>5</v>
      </c>
      <c r="I120" s="241">
        <v>5</v>
      </c>
      <c r="J120" s="241">
        <v>70</v>
      </c>
      <c r="K120" s="241">
        <v>90</v>
      </c>
    </row>
    <row r="121" spans="5:11" s="208" customFormat="1" ht="16.5">
      <c r="E121" s="224"/>
      <c r="F121" s="241" t="s">
        <v>428</v>
      </c>
      <c r="G121" s="241"/>
      <c r="H121" s="242">
        <v>5</v>
      </c>
      <c r="I121" s="241">
        <v>10</v>
      </c>
      <c r="J121" s="241">
        <v>70</v>
      </c>
      <c r="K121" s="241">
        <v>90</v>
      </c>
    </row>
    <row r="122" spans="1:7" ht="16.5">
      <c r="A122" s="228"/>
      <c r="B122" s="224"/>
      <c r="C122" s="229"/>
      <c r="D122" s="229"/>
      <c r="E122" s="230" t="s">
        <v>343</v>
      </c>
      <c r="F122" s="231" t="s">
        <v>344</v>
      </c>
      <c r="G122" s="229"/>
    </row>
    <row r="123" spans="1:7" ht="16.5">
      <c r="A123" s="228"/>
      <c r="B123" s="224"/>
      <c r="C123" s="229"/>
      <c r="D123" s="229"/>
      <c r="E123" s="224"/>
      <c r="F123" s="229"/>
      <c r="G123" s="228"/>
    </row>
    <row r="124" spans="1:7" ht="16.5">
      <c r="A124" s="237">
        <v>8</v>
      </c>
      <c r="B124" s="238">
        <v>5</v>
      </c>
      <c r="C124" s="239" t="s">
        <v>351</v>
      </c>
      <c r="D124" s="239" t="s">
        <v>327</v>
      </c>
      <c r="E124" s="238" t="s">
        <v>429</v>
      </c>
      <c r="F124" s="239"/>
      <c r="G124" s="240">
        <v>8</v>
      </c>
    </row>
    <row r="125" spans="5:11" s="208" customFormat="1" ht="16.5">
      <c r="E125" s="224"/>
      <c r="F125" s="241"/>
      <c r="G125" s="241" t="s">
        <v>330</v>
      </c>
      <c r="H125" s="242" t="s">
        <v>331</v>
      </c>
      <c r="I125" s="241" t="s">
        <v>332</v>
      </c>
      <c r="J125" s="241" t="s">
        <v>333</v>
      </c>
      <c r="K125" s="241" t="s">
        <v>334</v>
      </c>
    </row>
    <row r="126" spans="5:11" s="208" customFormat="1" ht="16.5">
      <c r="E126" s="224"/>
      <c r="F126" s="241" t="s">
        <v>430</v>
      </c>
      <c r="G126" s="241">
        <v>8</v>
      </c>
      <c r="H126" s="242"/>
      <c r="I126" s="241">
        <v>5</v>
      </c>
      <c r="J126" s="241">
        <v>20</v>
      </c>
      <c r="K126" s="241">
        <v>30</v>
      </c>
    </row>
    <row r="127" spans="5:11" s="208" customFormat="1" ht="16.5">
      <c r="E127" s="224"/>
      <c r="F127" s="241" t="s">
        <v>431</v>
      </c>
      <c r="G127" s="241">
        <v>0.5</v>
      </c>
      <c r="H127" s="242"/>
      <c r="I127" s="241">
        <v>0.5</v>
      </c>
      <c r="J127" s="241">
        <v>30</v>
      </c>
      <c r="K127" s="241">
        <v>30</v>
      </c>
    </row>
    <row r="128" spans="5:11" s="208" customFormat="1" ht="16.5">
      <c r="E128" s="224"/>
      <c r="F128" s="241" t="s">
        <v>432</v>
      </c>
      <c r="G128" s="241"/>
      <c r="H128" s="242"/>
      <c r="I128" s="241">
        <v>5</v>
      </c>
      <c r="J128" s="241">
        <v>70</v>
      </c>
      <c r="K128" s="241">
        <v>30</v>
      </c>
    </row>
    <row r="129" spans="1:7" ht="16.5">
      <c r="A129" s="228"/>
      <c r="B129" s="224"/>
      <c r="C129" s="229"/>
      <c r="D129" s="229"/>
      <c r="E129" s="230" t="s">
        <v>343</v>
      </c>
      <c r="F129" s="231" t="s">
        <v>344</v>
      </c>
      <c r="G129" s="229"/>
    </row>
    <row r="130" spans="1:7" ht="16.5">
      <c r="A130" s="228"/>
      <c r="B130" s="224"/>
      <c r="C130" s="229"/>
      <c r="D130" s="229"/>
      <c r="E130" s="224"/>
      <c r="F130" s="229"/>
      <c r="G130" s="228"/>
    </row>
    <row r="131" spans="1:7" ht="16.5">
      <c r="A131" s="237">
        <v>12</v>
      </c>
      <c r="B131" s="238">
        <v>5</v>
      </c>
      <c r="C131" s="239" t="s">
        <v>351</v>
      </c>
      <c r="D131" s="239" t="s">
        <v>327</v>
      </c>
      <c r="E131" s="238" t="s">
        <v>433</v>
      </c>
      <c r="F131" s="239"/>
      <c r="G131" s="240">
        <v>12</v>
      </c>
    </row>
    <row r="132" spans="5:11" s="208" customFormat="1" ht="16.5">
      <c r="E132" s="224"/>
      <c r="F132" s="241"/>
      <c r="G132" s="241" t="s">
        <v>330</v>
      </c>
      <c r="H132" s="242" t="s">
        <v>331</v>
      </c>
      <c r="I132" s="241" t="s">
        <v>332</v>
      </c>
      <c r="J132" s="241" t="s">
        <v>333</v>
      </c>
      <c r="K132" s="241" t="s">
        <v>334</v>
      </c>
    </row>
    <row r="133" spans="5:11" s="208" customFormat="1" ht="16.5">
      <c r="E133" s="224"/>
      <c r="F133" s="241" t="s">
        <v>435</v>
      </c>
      <c r="G133" s="241"/>
      <c r="H133" s="242"/>
      <c r="I133" s="241"/>
      <c r="J133" s="241">
        <v>20</v>
      </c>
      <c r="K133" s="241">
        <v>30</v>
      </c>
    </row>
    <row r="134" spans="5:11" s="208" customFormat="1" ht="16.5">
      <c r="E134" s="224"/>
      <c r="F134" s="241" t="s">
        <v>436</v>
      </c>
      <c r="G134" s="241">
        <v>1</v>
      </c>
      <c r="H134" s="242">
        <v>1</v>
      </c>
      <c r="I134" s="241">
        <v>1</v>
      </c>
      <c r="J134" s="241">
        <v>30</v>
      </c>
      <c r="K134" s="241">
        <v>30</v>
      </c>
    </row>
    <row r="135" spans="5:11" s="208" customFormat="1" ht="16.5">
      <c r="E135" s="224"/>
      <c r="F135" s="241" t="s">
        <v>364</v>
      </c>
      <c r="G135" s="241">
        <v>0.5</v>
      </c>
      <c r="H135" s="242"/>
      <c r="I135" s="241">
        <v>1</v>
      </c>
      <c r="J135" s="241">
        <v>50</v>
      </c>
      <c r="K135" s="241">
        <v>30</v>
      </c>
    </row>
    <row r="136" spans="1:7" ht="16.5">
      <c r="A136" s="228"/>
      <c r="B136" s="224"/>
      <c r="C136" s="229"/>
      <c r="D136" s="229"/>
      <c r="E136" s="230" t="s">
        <v>343</v>
      </c>
      <c r="F136" s="231" t="s">
        <v>437</v>
      </c>
      <c r="G136" s="229"/>
    </row>
    <row r="137" spans="1:8" s="208" customFormat="1" ht="16.5">
      <c r="A137" s="228"/>
      <c r="B137" s="224"/>
      <c r="C137" s="229"/>
      <c r="D137" s="229"/>
      <c r="E137" s="224"/>
      <c r="F137" s="229"/>
      <c r="G137" s="229"/>
      <c r="H137" s="209"/>
    </row>
    <row r="138" spans="5:9" s="206" customFormat="1" ht="12.75">
      <c r="E138" s="243" t="s">
        <v>318</v>
      </c>
      <c r="F138" s="244" t="s">
        <v>402</v>
      </c>
      <c r="H138" s="245" t="s">
        <v>320</v>
      </c>
      <c r="I138" s="246" t="s">
        <v>438</v>
      </c>
    </row>
    <row r="139" spans="1:8" s="214" customFormat="1" ht="12.75">
      <c r="A139" s="214" t="s">
        <v>404</v>
      </c>
      <c r="E139" s="215"/>
      <c r="F139" s="216"/>
      <c r="H139" s="217"/>
    </row>
    <row r="140" spans="3:6" ht="16.5">
      <c r="C140" s="232"/>
      <c r="D140" s="232"/>
      <c r="F140" s="232"/>
    </row>
    <row r="141" spans="1:7" ht="16.5" customHeight="1">
      <c r="A141" s="247">
        <v>10</v>
      </c>
      <c r="B141" s="248">
        <v>5</v>
      </c>
      <c r="C141" s="249" t="s">
        <v>439</v>
      </c>
      <c r="D141" s="249" t="s">
        <v>327</v>
      </c>
      <c r="E141" s="248" t="s">
        <v>440</v>
      </c>
      <c r="F141" s="249"/>
      <c r="G141" s="250">
        <v>10</v>
      </c>
    </row>
    <row r="142" spans="5:11" s="208" customFormat="1" ht="16.5">
      <c r="E142" s="224"/>
      <c r="F142" s="251"/>
      <c r="G142" s="251" t="s">
        <v>330</v>
      </c>
      <c r="H142" s="252" t="s">
        <v>331</v>
      </c>
      <c r="I142" s="251" t="s">
        <v>332</v>
      </c>
      <c r="J142" s="251" t="s">
        <v>333</v>
      </c>
      <c r="K142" s="251" t="s">
        <v>334</v>
      </c>
    </row>
    <row r="143" spans="5:11" s="208" customFormat="1" ht="16.5">
      <c r="E143" s="224"/>
      <c r="F143" s="251" t="s">
        <v>441</v>
      </c>
      <c r="G143" s="251">
        <v>50</v>
      </c>
      <c r="H143" s="252"/>
      <c r="I143" s="251">
        <v>100</v>
      </c>
      <c r="J143" s="251">
        <v>40</v>
      </c>
      <c r="K143" s="251">
        <v>90</v>
      </c>
    </row>
    <row r="144" spans="5:11" s="208" customFormat="1" ht="16.5">
      <c r="E144" s="224"/>
      <c r="F144" s="251" t="s">
        <v>436</v>
      </c>
      <c r="G144" s="251">
        <v>4</v>
      </c>
      <c r="H144" s="252">
        <v>1</v>
      </c>
      <c r="I144" s="251">
        <v>10</v>
      </c>
      <c r="J144" s="251">
        <v>30</v>
      </c>
      <c r="K144" s="251">
        <v>90</v>
      </c>
    </row>
    <row r="145" spans="5:11" s="208" customFormat="1" ht="16.5">
      <c r="E145" s="224"/>
      <c r="F145" s="251" t="s">
        <v>442</v>
      </c>
      <c r="G145" s="251">
        <v>1</v>
      </c>
      <c r="H145" s="252">
        <v>1</v>
      </c>
      <c r="I145" s="251">
        <v>5</v>
      </c>
      <c r="J145" s="251">
        <v>80</v>
      </c>
      <c r="K145" s="251">
        <v>90</v>
      </c>
    </row>
    <row r="146" spans="1:7" ht="16.5">
      <c r="A146" s="228"/>
      <c r="B146" s="224"/>
      <c r="C146" s="229"/>
      <c r="D146" s="229"/>
      <c r="E146" s="230" t="s">
        <v>343</v>
      </c>
      <c r="F146" s="231" t="s">
        <v>443</v>
      </c>
      <c r="G146" s="229"/>
    </row>
    <row r="147" spans="1:8" s="208" customFormat="1" ht="16.5">
      <c r="A147" s="228"/>
      <c r="B147" s="224"/>
      <c r="C147" s="229"/>
      <c r="D147" s="229"/>
      <c r="E147" s="224"/>
      <c r="F147" s="229"/>
      <c r="G147" s="229"/>
      <c r="H147" s="209"/>
    </row>
    <row r="148" spans="1:7" ht="16.5">
      <c r="A148" s="247">
        <v>14</v>
      </c>
      <c r="B148" s="248">
        <v>4</v>
      </c>
      <c r="C148" s="249" t="s">
        <v>439</v>
      </c>
      <c r="D148" s="249" t="s">
        <v>327</v>
      </c>
      <c r="E148" s="248" t="s">
        <v>444</v>
      </c>
      <c r="F148" s="249"/>
      <c r="G148" s="250">
        <v>14</v>
      </c>
    </row>
    <row r="149" spans="5:11" s="208" customFormat="1" ht="16.5">
      <c r="E149" s="224"/>
      <c r="F149" s="251"/>
      <c r="G149" s="251" t="s">
        <v>330</v>
      </c>
      <c r="H149" s="252" t="s">
        <v>331</v>
      </c>
      <c r="I149" s="251" t="s">
        <v>332</v>
      </c>
      <c r="J149" s="251" t="s">
        <v>333</v>
      </c>
      <c r="K149" s="251" t="s">
        <v>334</v>
      </c>
    </row>
    <row r="150" spans="5:11" s="208" customFormat="1" ht="16.5">
      <c r="E150" s="224"/>
      <c r="F150" s="251" t="s">
        <v>446</v>
      </c>
      <c r="G150" s="251">
        <v>16</v>
      </c>
      <c r="H150" s="252">
        <v>1</v>
      </c>
      <c r="I150" s="251">
        <v>20</v>
      </c>
      <c r="J150" s="251">
        <v>40</v>
      </c>
      <c r="K150" s="251">
        <v>90</v>
      </c>
    </row>
    <row r="151" spans="5:11" s="208" customFormat="1" ht="16.5">
      <c r="E151" s="224"/>
      <c r="F151" s="251" t="s">
        <v>364</v>
      </c>
      <c r="G151" s="251" t="s">
        <v>447</v>
      </c>
      <c r="H151" s="252">
        <v>1</v>
      </c>
      <c r="I151" s="251">
        <v>1</v>
      </c>
      <c r="J151" s="251">
        <v>80</v>
      </c>
      <c r="K151" s="251">
        <v>90</v>
      </c>
    </row>
    <row r="152" spans="5:11" s="208" customFormat="1" ht="16.5">
      <c r="E152" s="224"/>
      <c r="F152" s="251" t="s">
        <v>448</v>
      </c>
      <c r="G152" s="251">
        <v>1</v>
      </c>
      <c r="H152" s="252">
        <v>1</v>
      </c>
      <c r="I152" s="251">
        <v>1</v>
      </c>
      <c r="J152" s="251">
        <v>40</v>
      </c>
      <c r="K152" s="251">
        <v>90</v>
      </c>
    </row>
    <row r="153" spans="1:7" ht="16.5">
      <c r="A153" s="228"/>
      <c r="B153" s="224"/>
      <c r="C153" s="229"/>
      <c r="D153" s="229"/>
      <c r="E153" s="230" t="s">
        <v>343</v>
      </c>
      <c r="F153" s="231" t="s">
        <v>443</v>
      </c>
      <c r="G153" s="229"/>
    </row>
    <row r="155" spans="1:7" ht="16.5">
      <c r="A155" s="228"/>
      <c r="B155" s="224"/>
      <c r="C155" s="229"/>
      <c r="D155" s="229"/>
      <c r="E155" s="224"/>
      <c r="F155" s="229"/>
      <c r="G155" s="229"/>
    </row>
    <row r="156" spans="1:8" s="202" customFormat="1" ht="16.5">
      <c r="A156" s="253"/>
      <c r="B156" s="227"/>
      <c r="C156" s="254"/>
      <c r="D156" s="254"/>
      <c r="E156" s="227" t="s">
        <v>948</v>
      </c>
      <c r="F156" s="254"/>
      <c r="G156" s="254"/>
      <c r="H156" s="255"/>
    </row>
    <row r="158" spans="5:9" s="206" customFormat="1" ht="12.75">
      <c r="E158" s="243" t="s">
        <v>318</v>
      </c>
      <c r="F158" s="244" t="s">
        <v>449</v>
      </c>
      <c r="H158" s="245"/>
      <c r="I158" s="246"/>
    </row>
    <row r="159" spans="1:8" s="214" customFormat="1" ht="12.75">
      <c r="A159" s="214" t="s">
        <v>450</v>
      </c>
      <c r="E159" s="215"/>
      <c r="F159" s="216"/>
      <c r="H159" s="217"/>
    </row>
    <row r="160" spans="3:6" ht="16.5">
      <c r="C160" s="232"/>
      <c r="D160" s="232"/>
      <c r="F160" s="232"/>
    </row>
    <row r="161" spans="1:7" ht="16.5">
      <c r="A161" s="256" t="s">
        <v>389</v>
      </c>
      <c r="B161" s="257">
        <v>11</v>
      </c>
      <c r="C161" s="258" t="s">
        <v>351</v>
      </c>
      <c r="D161" s="258" t="s">
        <v>439</v>
      </c>
      <c r="E161" s="257" t="s">
        <v>451</v>
      </c>
      <c r="F161" s="258"/>
      <c r="G161" s="259" t="s">
        <v>389</v>
      </c>
    </row>
    <row r="162" spans="5:11" s="208" customFormat="1" ht="16.5">
      <c r="E162" s="224"/>
      <c r="F162" s="260" t="s">
        <v>452</v>
      </c>
      <c r="G162" s="260"/>
      <c r="H162" s="261"/>
      <c r="I162" s="260"/>
      <c r="J162" s="260"/>
      <c r="K162" s="260"/>
    </row>
    <row r="163" spans="5:11" s="208" customFormat="1" ht="16.5">
      <c r="E163" s="224"/>
      <c r="F163" s="260" t="s">
        <v>453</v>
      </c>
      <c r="G163" s="260"/>
      <c r="H163" s="261"/>
      <c r="I163" s="260"/>
      <c r="J163" s="260"/>
      <c r="K163" s="260"/>
    </row>
    <row r="164" spans="5:11" s="208" customFormat="1" ht="16.5">
      <c r="E164" s="224"/>
      <c r="F164" s="260" t="s">
        <v>454</v>
      </c>
      <c r="G164" s="260"/>
      <c r="H164" s="261"/>
      <c r="I164" s="260"/>
      <c r="J164" s="260"/>
      <c r="K164" s="260"/>
    </row>
    <row r="165" spans="5:11" s="208" customFormat="1" ht="16.5">
      <c r="E165" s="224"/>
      <c r="F165" s="260" t="s">
        <v>455</v>
      </c>
      <c r="G165" s="260"/>
      <c r="H165" s="261"/>
      <c r="I165" s="260"/>
      <c r="J165" s="260"/>
      <c r="K165" s="260"/>
    </row>
    <row r="166" spans="3:11" s="208" customFormat="1" ht="16.5">
      <c r="C166" s="262"/>
      <c r="D166" s="262"/>
      <c r="E166" s="224"/>
      <c r="F166" s="263" t="s">
        <v>456</v>
      </c>
      <c r="G166" s="263"/>
      <c r="H166" s="261"/>
      <c r="I166" s="260"/>
      <c r="J166" s="260"/>
      <c r="K166" s="260"/>
    </row>
    <row r="167" spans="1:7" ht="16.5">
      <c r="A167" s="228"/>
      <c r="B167" s="224"/>
      <c r="C167" s="229"/>
      <c r="D167" s="229"/>
      <c r="E167" s="230"/>
      <c r="F167" s="231" t="s">
        <v>457</v>
      </c>
      <c r="G167" s="229"/>
    </row>
    <row r="169" spans="1:7" ht="16.5">
      <c r="A169" s="256" t="s">
        <v>458</v>
      </c>
      <c r="B169" s="257" t="s">
        <v>459</v>
      </c>
      <c r="C169" s="258" t="s">
        <v>351</v>
      </c>
      <c r="D169" s="258" t="s">
        <v>460</v>
      </c>
      <c r="E169" s="257" t="s">
        <v>461</v>
      </c>
      <c r="F169" s="258"/>
      <c r="G169" s="259" t="s">
        <v>458</v>
      </c>
    </row>
    <row r="170" spans="5:11" s="208" customFormat="1" ht="16.5">
      <c r="E170" s="224"/>
      <c r="F170" s="260" t="s">
        <v>462</v>
      </c>
      <c r="G170" s="260"/>
      <c r="H170" s="261"/>
      <c r="I170" s="260"/>
      <c r="J170" s="260"/>
      <c r="K170" s="260"/>
    </row>
    <row r="171" spans="5:11" s="208" customFormat="1" ht="16.5">
      <c r="E171" s="224"/>
      <c r="F171" s="260" t="s">
        <v>463</v>
      </c>
      <c r="G171" s="260"/>
      <c r="H171" s="261"/>
      <c r="I171" s="260"/>
      <c r="J171" s="260"/>
      <c r="K171" s="260"/>
    </row>
    <row r="172" spans="5:11" s="208" customFormat="1" ht="16.5">
      <c r="E172" s="224"/>
      <c r="F172" s="260" t="s">
        <v>464</v>
      </c>
      <c r="G172" s="260"/>
      <c r="H172" s="261"/>
      <c r="I172" s="260"/>
      <c r="J172" s="260"/>
      <c r="K172" s="260"/>
    </row>
    <row r="173" spans="5:11" s="208" customFormat="1" ht="16.5">
      <c r="E173" s="224"/>
      <c r="F173" s="260" t="s">
        <v>465</v>
      </c>
      <c r="G173" s="260"/>
      <c r="H173" s="261"/>
      <c r="I173" s="260"/>
      <c r="J173" s="260"/>
      <c r="K173" s="260"/>
    </row>
    <row r="174" spans="5:11" s="208" customFormat="1" ht="16.5">
      <c r="E174" s="224"/>
      <c r="F174" s="260" t="s">
        <v>466</v>
      </c>
      <c r="G174" s="260"/>
      <c r="H174" s="261"/>
      <c r="I174" s="260"/>
      <c r="J174" s="260"/>
      <c r="K174" s="260"/>
    </row>
    <row r="175" spans="5:11" s="208" customFormat="1" ht="16.5">
      <c r="E175" s="224"/>
      <c r="F175" s="260" t="s">
        <v>467</v>
      </c>
      <c r="G175" s="260"/>
      <c r="H175" s="261"/>
      <c r="I175" s="260"/>
      <c r="J175" s="260"/>
      <c r="K175" s="260"/>
    </row>
    <row r="176" spans="1:7" ht="16.5">
      <c r="A176" s="228"/>
      <c r="B176" s="224"/>
      <c r="C176" s="229"/>
      <c r="D176" s="229"/>
      <c r="E176" s="230"/>
      <c r="F176" s="231" t="s">
        <v>468</v>
      </c>
      <c r="G176" s="229"/>
    </row>
    <row r="178" spans="1:7" ht="16.5">
      <c r="A178" s="256" t="s">
        <v>469</v>
      </c>
      <c r="B178" s="257" t="s">
        <v>470</v>
      </c>
      <c r="C178" s="258" t="s">
        <v>351</v>
      </c>
      <c r="D178" s="258" t="s">
        <v>460</v>
      </c>
      <c r="E178" s="257" t="s">
        <v>471</v>
      </c>
      <c r="F178" s="258"/>
      <c r="G178" s="259" t="s">
        <v>469</v>
      </c>
    </row>
    <row r="179" spans="5:11" s="208" customFormat="1" ht="16.5">
      <c r="E179" s="224"/>
      <c r="F179" s="260" t="s">
        <v>472</v>
      </c>
      <c r="G179" s="260"/>
      <c r="H179" s="261"/>
      <c r="I179" s="260"/>
      <c r="J179" s="260"/>
      <c r="K179" s="260"/>
    </row>
    <row r="180" spans="5:11" s="208" customFormat="1" ht="16.5">
      <c r="E180" s="224"/>
      <c r="F180" s="260" t="s">
        <v>473</v>
      </c>
      <c r="G180" s="260"/>
      <c r="H180" s="261"/>
      <c r="I180" s="260"/>
      <c r="J180" s="260"/>
      <c r="K180" s="260"/>
    </row>
    <row r="181" spans="5:11" s="208" customFormat="1" ht="16.5">
      <c r="E181" s="224"/>
      <c r="F181" s="260" t="s">
        <v>474</v>
      </c>
      <c r="G181" s="260"/>
      <c r="H181" s="261"/>
      <c r="I181" s="260"/>
      <c r="J181" s="260"/>
      <c r="K181" s="260"/>
    </row>
    <row r="182" spans="5:11" s="208" customFormat="1" ht="16.5">
      <c r="E182" s="224"/>
      <c r="F182" s="260" t="s">
        <v>475</v>
      </c>
      <c r="G182" s="260"/>
      <c r="H182" s="261"/>
      <c r="I182" s="260"/>
      <c r="J182" s="260"/>
      <c r="K182" s="260"/>
    </row>
    <row r="183" spans="1:7" ht="16.5">
      <c r="A183" s="228"/>
      <c r="B183" s="224"/>
      <c r="C183" s="229"/>
      <c r="D183" s="229"/>
      <c r="E183" s="230"/>
      <c r="F183" s="231" t="s">
        <v>476</v>
      </c>
      <c r="G183" s="229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F1">
      <selection activeCell="Q14" sqref="Q14"/>
    </sheetView>
  </sheetViews>
  <sheetFormatPr defaultColWidth="9.00390625" defaultRowHeight="13.5"/>
  <cols>
    <col min="1" max="1" width="36.125" style="218" customWidth="1"/>
    <col min="2" max="2" width="9.00390625" style="218" customWidth="1"/>
    <col min="3" max="6" width="9.00390625" style="204" customWidth="1"/>
    <col min="7" max="8" width="9.00390625" style="277" customWidth="1"/>
    <col min="9" max="18" width="9.00390625" style="204" customWidth="1"/>
    <col min="19" max="19" width="9.00390625" style="278" customWidth="1"/>
    <col min="20" max="30" width="9.00390625" style="204" customWidth="1"/>
    <col min="31" max="31" width="9.00390625" style="313" customWidth="1"/>
    <col min="32" max="32" width="9.00390625" style="205" customWidth="1"/>
    <col min="33" max="16384" width="9.00390625" style="204" customWidth="1"/>
  </cols>
  <sheetData>
    <row r="1" spans="1:256" s="269" customFormat="1" ht="16.5">
      <c r="A1" s="264" t="s">
        <v>477</v>
      </c>
      <c r="B1" s="265"/>
      <c r="C1" s="265"/>
      <c r="D1" s="266"/>
      <c r="E1" s="266"/>
      <c r="F1" s="266" t="s">
        <v>478</v>
      </c>
      <c r="G1" s="267" t="s">
        <v>479</v>
      </c>
      <c r="H1" s="267"/>
      <c r="I1" s="266"/>
      <c r="J1" s="266"/>
      <c r="K1" s="266"/>
      <c r="L1" s="266"/>
      <c r="M1" s="266"/>
      <c r="N1" s="266"/>
      <c r="O1" s="266"/>
      <c r="P1" s="266"/>
      <c r="Q1" s="266"/>
      <c r="R1" s="266" t="s">
        <v>480</v>
      </c>
      <c r="S1" s="268" t="s">
        <v>480</v>
      </c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8" t="s">
        <v>481</v>
      </c>
      <c r="AG1" s="270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  <c r="IL1" s="266"/>
      <c r="IM1" s="266"/>
      <c r="IN1" s="266"/>
      <c r="IO1" s="266"/>
      <c r="IP1" s="266"/>
      <c r="IQ1" s="266"/>
      <c r="IR1" s="266"/>
      <c r="IS1" s="266"/>
      <c r="IT1" s="266"/>
      <c r="IU1" s="266"/>
      <c r="IV1" s="266"/>
    </row>
    <row r="2" spans="2:256" s="269" customFormat="1" ht="16.5">
      <c r="B2" s="265"/>
      <c r="C2" s="265"/>
      <c r="D2" s="266"/>
      <c r="E2" s="266"/>
      <c r="F2" s="266" t="s">
        <v>237</v>
      </c>
      <c r="G2" s="271" t="s">
        <v>482</v>
      </c>
      <c r="H2" s="267" t="s">
        <v>483</v>
      </c>
      <c r="I2" s="266" t="s">
        <v>484</v>
      </c>
      <c r="J2" s="266" t="s">
        <v>459</v>
      </c>
      <c r="K2" s="266" t="s">
        <v>485</v>
      </c>
      <c r="L2" s="272" t="s">
        <v>470</v>
      </c>
      <c r="M2" s="272" t="s">
        <v>486</v>
      </c>
      <c r="N2" s="266" t="s">
        <v>487</v>
      </c>
      <c r="O2" s="266" t="s">
        <v>488</v>
      </c>
      <c r="P2" s="266" t="s">
        <v>458</v>
      </c>
      <c r="Q2" s="266" t="s">
        <v>489</v>
      </c>
      <c r="R2" s="273" t="s">
        <v>959</v>
      </c>
      <c r="S2" s="268" t="s">
        <v>389</v>
      </c>
      <c r="T2" s="266" t="s">
        <v>482</v>
      </c>
      <c r="U2" s="266" t="s">
        <v>483</v>
      </c>
      <c r="V2" s="266" t="s">
        <v>484</v>
      </c>
      <c r="W2" s="266" t="s">
        <v>459</v>
      </c>
      <c r="X2" s="272" t="s">
        <v>485</v>
      </c>
      <c r="Y2" s="272" t="s">
        <v>470</v>
      </c>
      <c r="Z2" s="266" t="s">
        <v>486</v>
      </c>
      <c r="AA2" s="266" t="s">
        <v>487</v>
      </c>
      <c r="AB2" s="266" t="s">
        <v>488</v>
      </c>
      <c r="AC2" s="266" t="s">
        <v>458</v>
      </c>
      <c r="AD2" s="273" t="s">
        <v>489</v>
      </c>
      <c r="AE2" s="268" t="s">
        <v>389</v>
      </c>
      <c r="AF2" s="269" t="s">
        <v>482</v>
      </c>
      <c r="AG2" s="270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/>
      <c r="HM2" s="266"/>
      <c r="HN2" s="266"/>
      <c r="HO2" s="266"/>
      <c r="HP2" s="266"/>
      <c r="HQ2" s="266"/>
      <c r="HR2" s="266"/>
      <c r="HS2" s="266"/>
      <c r="HT2" s="266"/>
      <c r="HU2" s="266"/>
      <c r="HV2" s="266"/>
      <c r="HW2" s="266"/>
      <c r="HX2" s="266"/>
      <c r="HY2" s="266"/>
      <c r="HZ2" s="266"/>
      <c r="IA2" s="266"/>
      <c r="IB2" s="266"/>
      <c r="IC2" s="266"/>
      <c r="ID2" s="266"/>
      <c r="IE2" s="266"/>
      <c r="IF2" s="266"/>
      <c r="IG2" s="266"/>
      <c r="IH2" s="266"/>
      <c r="II2" s="266"/>
      <c r="IJ2" s="266"/>
      <c r="IK2" s="266"/>
      <c r="IL2" s="266"/>
      <c r="IM2" s="266"/>
      <c r="IN2" s="266"/>
      <c r="IO2" s="266"/>
      <c r="IP2" s="266"/>
      <c r="IQ2" s="266"/>
      <c r="IR2" s="266"/>
      <c r="IS2" s="266"/>
      <c r="IT2" s="266"/>
      <c r="IU2" s="266"/>
      <c r="IV2" s="266"/>
    </row>
    <row r="3" spans="1:35" s="266" customFormat="1" ht="16.5">
      <c r="A3" s="266" t="s">
        <v>490</v>
      </c>
      <c r="B3" s="265"/>
      <c r="C3" s="265"/>
      <c r="G3" s="271" t="s">
        <v>491</v>
      </c>
      <c r="H3" s="271"/>
      <c r="I3" s="274" t="s">
        <v>492</v>
      </c>
      <c r="J3" s="274" t="s">
        <v>492</v>
      </c>
      <c r="K3" s="275" t="s">
        <v>493</v>
      </c>
      <c r="L3" s="275"/>
      <c r="M3" s="275"/>
      <c r="N3" s="275"/>
      <c r="O3" s="275"/>
      <c r="P3" s="268" t="s">
        <v>494</v>
      </c>
      <c r="Q3" s="268"/>
      <c r="R3" s="268"/>
      <c r="S3" s="268" t="s">
        <v>495</v>
      </c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68"/>
      <c r="AG3" s="270"/>
      <c r="AH3" s="276"/>
      <c r="AI3" s="276"/>
    </row>
    <row r="4" spans="1:33" ht="16.5">
      <c r="A4" s="204"/>
      <c r="B4" s="218" t="s">
        <v>325</v>
      </c>
      <c r="C4" s="218" t="s">
        <v>326</v>
      </c>
      <c r="D4" s="204" t="s">
        <v>496</v>
      </c>
      <c r="E4" s="204" t="s">
        <v>497</v>
      </c>
      <c r="G4" s="277">
        <v>1</v>
      </c>
      <c r="H4" s="277">
        <v>2</v>
      </c>
      <c r="I4" s="204">
        <v>3</v>
      </c>
      <c r="J4" s="204" t="s">
        <v>484</v>
      </c>
      <c r="K4" s="204" t="s">
        <v>459</v>
      </c>
      <c r="L4" s="204" t="s">
        <v>485</v>
      </c>
      <c r="M4" s="204" t="s">
        <v>470</v>
      </c>
      <c r="N4" s="204" t="s">
        <v>486</v>
      </c>
      <c r="O4" s="204" t="s">
        <v>487</v>
      </c>
      <c r="P4" s="278" t="s">
        <v>488</v>
      </c>
      <c r="Q4" s="278" t="s">
        <v>458</v>
      </c>
      <c r="R4" s="278" t="s">
        <v>489</v>
      </c>
      <c r="S4" s="278" t="s">
        <v>469</v>
      </c>
      <c r="T4" s="204" t="s">
        <v>498</v>
      </c>
      <c r="U4" s="204" t="s">
        <v>499</v>
      </c>
      <c r="V4" s="204" t="s">
        <v>500</v>
      </c>
      <c r="W4" s="204" t="s">
        <v>501</v>
      </c>
      <c r="X4" s="204" t="s">
        <v>502</v>
      </c>
      <c r="Y4" s="204" t="s">
        <v>503</v>
      </c>
      <c r="Z4" s="204" t="s">
        <v>504</v>
      </c>
      <c r="AA4" s="204" t="s">
        <v>505</v>
      </c>
      <c r="AB4" s="204" t="s">
        <v>506</v>
      </c>
      <c r="AC4" s="204" t="s">
        <v>507</v>
      </c>
      <c r="AD4" s="204" t="s">
        <v>508</v>
      </c>
      <c r="AE4" s="278" t="s">
        <v>509</v>
      </c>
      <c r="AF4" s="204" t="s">
        <v>510</v>
      </c>
      <c r="AG4" s="205" t="s">
        <v>497</v>
      </c>
    </row>
    <row r="5" spans="1:33" s="257" customFormat="1" ht="16.5">
      <c r="A5" s="257" t="s">
        <v>451</v>
      </c>
      <c r="B5" s="258" t="s">
        <v>351</v>
      </c>
      <c r="C5" s="258" t="s">
        <v>439</v>
      </c>
      <c r="D5" s="257">
        <v>11</v>
      </c>
      <c r="E5" s="259">
        <v>1</v>
      </c>
      <c r="F5" s="257" t="s">
        <v>511</v>
      </c>
      <c r="G5" s="279">
        <v>20</v>
      </c>
      <c r="H5" s="279" t="s">
        <v>512</v>
      </c>
      <c r="I5" s="257" t="s">
        <v>513</v>
      </c>
      <c r="J5" s="257" t="s">
        <v>513</v>
      </c>
      <c r="K5" s="257" t="s">
        <v>514</v>
      </c>
      <c r="L5" s="257" t="s">
        <v>417</v>
      </c>
      <c r="M5" s="257" t="s">
        <v>417</v>
      </c>
      <c r="N5" s="257" t="s">
        <v>388</v>
      </c>
      <c r="O5" s="257" t="s">
        <v>515</v>
      </c>
      <c r="P5" s="257" t="s">
        <v>515</v>
      </c>
      <c r="Q5" s="257" t="s">
        <v>515</v>
      </c>
      <c r="R5" s="257" t="s">
        <v>515</v>
      </c>
      <c r="S5" s="278" t="s">
        <v>515</v>
      </c>
      <c r="T5" s="257" t="s">
        <v>515</v>
      </c>
      <c r="U5" s="257" t="s">
        <v>515</v>
      </c>
      <c r="V5" s="257" t="s">
        <v>515</v>
      </c>
      <c r="W5" s="257" t="s">
        <v>515</v>
      </c>
      <c r="X5" s="257" t="s">
        <v>515</v>
      </c>
      <c r="Y5" s="257" t="s">
        <v>515</v>
      </c>
      <c r="Z5" s="257" t="s">
        <v>515</v>
      </c>
      <c r="AA5" s="257" t="s">
        <v>515</v>
      </c>
      <c r="AB5" s="257" t="s">
        <v>515</v>
      </c>
      <c r="AC5" s="257" t="s">
        <v>515</v>
      </c>
      <c r="AD5" s="257" t="s">
        <v>515</v>
      </c>
      <c r="AE5" s="278" t="s">
        <v>515</v>
      </c>
      <c r="AF5" s="257" t="s">
        <v>515</v>
      </c>
      <c r="AG5" s="280">
        <v>1</v>
      </c>
    </row>
    <row r="6" spans="2:33" s="281" customFormat="1" ht="12.75">
      <c r="B6" s="282"/>
      <c r="C6" s="282"/>
      <c r="E6" s="283"/>
      <c r="F6" s="281" t="s">
        <v>516</v>
      </c>
      <c r="G6" s="284" t="s">
        <v>517</v>
      </c>
      <c r="H6" s="284" t="s">
        <v>518</v>
      </c>
      <c r="I6" s="285" t="s">
        <v>519</v>
      </c>
      <c r="J6" s="285" t="s">
        <v>519</v>
      </c>
      <c r="K6" s="286" t="s">
        <v>520</v>
      </c>
      <c r="L6" s="286" t="s">
        <v>521</v>
      </c>
      <c r="M6" s="286" t="s">
        <v>521</v>
      </c>
      <c r="N6" s="286" t="s">
        <v>522</v>
      </c>
      <c r="O6" s="286" t="s">
        <v>458</v>
      </c>
      <c r="P6" s="287" t="s">
        <v>458</v>
      </c>
      <c r="Q6" s="287" t="s">
        <v>458</v>
      </c>
      <c r="R6" s="287" t="s">
        <v>458</v>
      </c>
      <c r="S6" s="287" t="s">
        <v>458</v>
      </c>
      <c r="T6" s="281" t="s">
        <v>458</v>
      </c>
      <c r="U6" s="281" t="s">
        <v>458</v>
      </c>
      <c r="V6" s="281" t="s">
        <v>458</v>
      </c>
      <c r="W6" s="281" t="s">
        <v>458</v>
      </c>
      <c r="X6" s="281" t="s">
        <v>458</v>
      </c>
      <c r="Y6" s="281" t="s">
        <v>458</v>
      </c>
      <c r="Z6" s="281" t="s">
        <v>458</v>
      </c>
      <c r="AA6" s="281" t="s">
        <v>458</v>
      </c>
      <c r="AB6" s="281" t="s">
        <v>458</v>
      </c>
      <c r="AC6" s="281" t="s">
        <v>458</v>
      </c>
      <c r="AD6" s="281" t="s">
        <v>458</v>
      </c>
      <c r="AE6" s="287" t="s">
        <v>458</v>
      </c>
      <c r="AF6" s="281" t="s">
        <v>458</v>
      </c>
      <c r="AG6" s="288"/>
    </row>
    <row r="7" spans="1:33" s="289" customFormat="1" ht="12.75">
      <c r="A7" s="289" t="s">
        <v>405</v>
      </c>
      <c r="B7" s="290" t="s">
        <v>351</v>
      </c>
      <c r="C7" s="290" t="s">
        <v>327</v>
      </c>
      <c r="D7" s="289">
        <v>5</v>
      </c>
      <c r="E7" s="240">
        <v>2</v>
      </c>
      <c r="K7" s="289" t="s">
        <v>488</v>
      </c>
      <c r="L7" s="289" t="s">
        <v>488</v>
      </c>
      <c r="M7" s="289" t="s">
        <v>488</v>
      </c>
      <c r="N7" s="289" t="s">
        <v>504</v>
      </c>
      <c r="O7" s="289" t="s">
        <v>512</v>
      </c>
      <c r="P7" s="289" t="s">
        <v>512</v>
      </c>
      <c r="Q7" s="289" t="s">
        <v>512</v>
      </c>
      <c r="R7" s="289" t="s">
        <v>488</v>
      </c>
      <c r="S7" s="291" t="s">
        <v>389</v>
      </c>
      <c r="T7" s="289" t="s">
        <v>488</v>
      </c>
      <c r="U7" s="289" t="s">
        <v>504</v>
      </c>
      <c r="V7" s="289" t="s">
        <v>512</v>
      </c>
      <c r="W7" s="289" t="s">
        <v>504</v>
      </c>
      <c r="X7" s="289" t="s">
        <v>488</v>
      </c>
      <c r="Y7" s="289" t="s">
        <v>459</v>
      </c>
      <c r="Z7" s="289" t="s">
        <v>459</v>
      </c>
      <c r="AA7" s="289" t="s">
        <v>512</v>
      </c>
      <c r="AB7" s="289" t="s">
        <v>512</v>
      </c>
      <c r="AC7" s="289" t="s">
        <v>512</v>
      </c>
      <c r="AD7" s="289" t="s">
        <v>488</v>
      </c>
      <c r="AE7" s="291" t="s">
        <v>389</v>
      </c>
      <c r="AF7" s="289" t="s">
        <v>504</v>
      </c>
      <c r="AG7" s="240">
        <v>2</v>
      </c>
    </row>
    <row r="8" spans="2:33" s="281" customFormat="1" ht="12.75">
      <c r="B8" s="282"/>
      <c r="C8" s="282"/>
      <c r="E8" s="283"/>
      <c r="G8" s="284"/>
      <c r="H8" s="284"/>
      <c r="I8" s="285"/>
      <c r="J8" s="285"/>
      <c r="K8" s="286" t="s">
        <v>447</v>
      </c>
      <c r="L8" s="286" t="s">
        <v>447</v>
      </c>
      <c r="M8" s="286" t="s">
        <v>447</v>
      </c>
      <c r="N8" s="286" t="s">
        <v>389</v>
      </c>
      <c r="O8" s="286" t="s">
        <v>523</v>
      </c>
      <c r="P8" s="287" t="s">
        <v>523</v>
      </c>
      <c r="Q8" s="287" t="s">
        <v>523</v>
      </c>
      <c r="R8" s="287" t="s">
        <v>447</v>
      </c>
      <c r="S8" s="287" t="s">
        <v>524</v>
      </c>
      <c r="T8" s="281" t="s">
        <v>447</v>
      </c>
      <c r="U8" s="281" t="s">
        <v>389</v>
      </c>
      <c r="V8" s="281" t="s">
        <v>523</v>
      </c>
      <c r="W8" s="281" t="s">
        <v>389</v>
      </c>
      <c r="X8" s="281" t="s">
        <v>447</v>
      </c>
      <c r="Y8" s="281" t="s">
        <v>525</v>
      </c>
      <c r="Z8" s="281" t="s">
        <v>525</v>
      </c>
      <c r="AA8" s="281" t="s">
        <v>523</v>
      </c>
      <c r="AB8" s="281" t="s">
        <v>523</v>
      </c>
      <c r="AC8" s="281" t="s">
        <v>523</v>
      </c>
      <c r="AD8" s="281" t="s">
        <v>447</v>
      </c>
      <c r="AE8" s="287" t="s">
        <v>524</v>
      </c>
      <c r="AF8" s="281" t="s">
        <v>389</v>
      </c>
      <c r="AG8" s="288"/>
    </row>
    <row r="9" spans="1:33" s="292" customFormat="1" ht="12.75">
      <c r="A9" s="292" t="s">
        <v>328</v>
      </c>
      <c r="B9" s="293" t="s">
        <v>327</v>
      </c>
      <c r="C9" s="293"/>
      <c r="D9" s="292">
        <v>7</v>
      </c>
      <c r="E9" s="223">
        <v>3</v>
      </c>
      <c r="S9" s="291" t="s">
        <v>459</v>
      </c>
      <c r="T9" s="292" t="s">
        <v>488</v>
      </c>
      <c r="U9" s="292" t="s">
        <v>499</v>
      </c>
      <c r="V9" s="292" t="s">
        <v>499</v>
      </c>
      <c r="W9" s="292" t="s">
        <v>504</v>
      </c>
      <c r="X9" s="292" t="s">
        <v>512</v>
      </c>
      <c r="Y9" s="292" t="s">
        <v>526</v>
      </c>
      <c r="Z9" s="292" t="s">
        <v>513</v>
      </c>
      <c r="AA9" s="292" t="s">
        <v>527</v>
      </c>
      <c r="AB9" s="292" t="s">
        <v>514</v>
      </c>
      <c r="AC9" s="292" t="s">
        <v>417</v>
      </c>
      <c r="AD9" s="292" t="s">
        <v>514</v>
      </c>
      <c r="AE9" s="291" t="s">
        <v>527</v>
      </c>
      <c r="AF9" s="292" t="s">
        <v>514</v>
      </c>
      <c r="AG9" s="280">
        <v>3</v>
      </c>
    </row>
    <row r="10" spans="2:33" s="281" customFormat="1" ht="12.75">
      <c r="B10" s="282"/>
      <c r="C10" s="282"/>
      <c r="E10" s="283"/>
      <c r="G10" s="284"/>
      <c r="H10" s="284"/>
      <c r="I10" s="285"/>
      <c r="J10" s="285"/>
      <c r="K10" s="286"/>
      <c r="L10" s="286"/>
      <c r="M10" s="286"/>
      <c r="N10" s="286"/>
      <c r="O10" s="286"/>
      <c r="P10" s="287"/>
      <c r="Q10" s="287"/>
      <c r="R10" s="287"/>
      <c r="S10" s="287" t="s">
        <v>528</v>
      </c>
      <c r="T10" s="281" t="s">
        <v>529</v>
      </c>
      <c r="U10" s="281" t="s">
        <v>389</v>
      </c>
      <c r="V10" s="281" t="s">
        <v>389</v>
      </c>
      <c r="W10" s="281" t="s">
        <v>530</v>
      </c>
      <c r="X10" s="281" t="s">
        <v>531</v>
      </c>
      <c r="Y10" s="281" t="s">
        <v>532</v>
      </c>
      <c r="Z10" s="281" t="s">
        <v>528</v>
      </c>
      <c r="AA10" s="281" t="s">
        <v>533</v>
      </c>
      <c r="AB10" s="281" t="s">
        <v>534</v>
      </c>
      <c r="AC10" s="281" t="s">
        <v>535</v>
      </c>
      <c r="AD10" s="281" t="s">
        <v>534</v>
      </c>
      <c r="AE10" s="287" t="s">
        <v>533</v>
      </c>
      <c r="AF10" s="281" t="s">
        <v>534</v>
      </c>
      <c r="AG10" s="288"/>
    </row>
    <row r="11" spans="1:33" s="289" customFormat="1" ht="15">
      <c r="A11" s="358" t="s">
        <v>958</v>
      </c>
      <c r="B11" s="290" t="s">
        <v>351</v>
      </c>
      <c r="C11" s="290" t="s">
        <v>327</v>
      </c>
      <c r="D11" s="289">
        <v>6</v>
      </c>
      <c r="E11" s="240">
        <v>4</v>
      </c>
      <c r="S11" s="291"/>
      <c r="T11" s="289" t="s">
        <v>459</v>
      </c>
      <c r="U11" s="289" t="s">
        <v>488</v>
      </c>
      <c r="V11" s="289" t="s">
        <v>488</v>
      </c>
      <c r="W11" s="289" t="s">
        <v>504</v>
      </c>
      <c r="X11" s="289" t="s">
        <v>459</v>
      </c>
      <c r="Y11" s="289" t="s">
        <v>459</v>
      </c>
      <c r="Z11" s="289" t="s">
        <v>488</v>
      </c>
      <c r="AA11" s="289" t="s">
        <v>504</v>
      </c>
      <c r="AB11" s="289" t="s">
        <v>504</v>
      </c>
      <c r="AC11" s="289" t="s">
        <v>504</v>
      </c>
      <c r="AD11" s="289" t="s">
        <v>459</v>
      </c>
      <c r="AE11" s="291" t="s">
        <v>389</v>
      </c>
      <c r="AF11" s="289" t="s">
        <v>504</v>
      </c>
      <c r="AG11" s="280">
        <v>4</v>
      </c>
    </row>
    <row r="12" spans="2:33" s="281" customFormat="1" ht="12.75">
      <c r="B12" s="282"/>
      <c r="C12" s="282"/>
      <c r="E12" s="283"/>
      <c r="G12" s="284"/>
      <c r="H12" s="284"/>
      <c r="I12" s="285"/>
      <c r="J12" s="285"/>
      <c r="K12" s="286"/>
      <c r="L12" s="286"/>
      <c r="M12" s="286"/>
      <c r="N12" s="286"/>
      <c r="O12" s="286"/>
      <c r="P12" s="287"/>
      <c r="Q12" s="287"/>
      <c r="R12" s="287"/>
      <c r="S12" s="287"/>
      <c r="T12" s="281" t="s">
        <v>536</v>
      </c>
      <c r="U12" s="281" t="s">
        <v>537</v>
      </c>
      <c r="V12" s="281" t="s">
        <v>537</v>
      </c>
      <c r="W12" s="281" t="s">
        <v>538</v>
      </c>
      <c r="X12" s="281" t="s">
        <v>536</v>
      </c>
      <c r="Y12" s="281" t="s">
        <v>536</v>
      </c>
      <c r="Z12" s="281" t="s">
        <v>537</v>
      </c>
      <c r="AA12" s="281" t="s">
        <v>538</v>
      </c>
      <c r="AB12" s="281" t="s">
        <v>538</v>
      </c>
      <c r="AC12" s="281" t="s">
        <v>538</v>
      </c>
      <c r="AD12" s="281" t="s">
        <v>536</v>
      </c>
      <c r="AE12" s="287" t="s">
        <v>524</v>
      </c>
      <c r="AF12" s="281" t="s">
        <v>538</v>
      </c>
      <c r="AG12" s="288"/>
    </row>
    <row r="13" spans="1:33" s="289" customFormat="1" ht="12.75">
      <c r="A13" s="289" t="s">
        <v>418</v>
      </c>
      <c r="B13" s="290" t="s">
        <v>351</v>
      </c>
      <c r="C13" s="290" t="s">
        <v>327</v>
      </c>
      <c r="D13" s="289">
        <v>10</v>
      </c>
      <c r="E13" s="240">
        <v>5</v>
      </c>
      <c r="K13" s="289" t="s">
        <v>389</v>
      </c>
      <c r="L13" s="289" t="s">
        <v>389</v>
      </c>
      <c r="M13" s="289" t="s">
        <v>389</v>
      </c>
      <c r="N13" s="289" t="s">
        <v>389</v>
      </c>
      <c r="O13" s="289" t="s">
        <v>488</v>
      </c>
      <c r="P13" s="289" t="s">
        <v>488</v>
      </c>
      <c r="Q13" s="289" t="s">
        <v>504</v>
      </c>
      <c r="R13" s="289" t="s">
        <v>488</v>
      </c>
      <c r="S13" s="291" t="s">
        <v>389</v>
      </c>
      <c r="T13" s="289" t="s">
        <v>488</v>
      </c>
      <c r="U13" s="289" t="s">
        <v>504</v>
      </c>
      <c r="V13" s="289" t="s">
        <v>512</v>
      </c>
      <c r="W13" s="289" t="s">
        <v>512</v>
      </c>
      <c r="X13" s="289" t="s">
        <v>488</v>
      </c>
      <c r="Y13" s="289" t="s">
        <v>459</v>
      </c>
      <c r="Z13" s="289" t="s">
        <v>488</v>
      </c>
      <c r="AA13" s="289" t="s">
        <v>504</v>
      </c>
      <c r="AB13" s="289" t="s">
        <v>512</v>
      </c>
      <c r="AC13" s="289" t="s">
        <v>512</v>
      </c>
      <c r="AD13" s="289" t="s">
        <v>504</v>
      </c>
      <c r="AE13" s="291" t="s">
        <v>389</v>
      </c>
      <c r="AF13" s="289" t="s">
        <v>504</v>
      </c>
      <c r="AG13" s="280">
        <v>5</v>
      </c>
    </row>
    <row r="14" spans="2:33" s="281" customFormat="1" ht="12.75">
      <c r="B14" s="282"/>
      <c r="C14" s="282"/>
      <c r="E14" s="283"/>
      <c r="G14" s="284"/>
      <c r="H14" s="284"/>
      <c r="I14" s="285"/>
      <c r="J14" s="285"/>
      <c r="K14" s="286" t="s">
        <v>524</v>
      </c>
      <c r="L14" s="286" t="s">
        <v>524</v>
      </c>
      <c r="M14" s="286" t="s">
        <v>524</v>
      </c>
      <c r="N14" s="286" t="s">
        <v>524</v>
      </c>
      <c r="O14" s="286" t="s">
        <v>389</v>
      </c>
      <c r="P14" s="287" t="s">
        <v>389</v>
      </c>
      <c r="Q14" s="287" t="s">
        <v>482</v>
      </c>
      <c r="R14" s="287" t="s">
        <v>389</v>
      </c>
      <c r="S14" s="287" t="s">
        <v>524</v>
      </c>
      <c r="T14" s="281" t="s">
        <v>389</v>
      </c>
      <c r="U14" s="281" t="s">
        <v>482</v>
      </c>
      <c r="V14" s="281" t="s">
        <v>483</v>
      </c>
      <c r="W14" s="281" t="s">
        <v>483</v>
      </c>
      <c r="X14" s="281" t="s">
        <v>389</v>
      </c>
      <c r="Y14" s="281" t="s">
        <v>447</v>
      </c>
      <c r="Z14" s="281" t="s">
        <v>389</v>
      </c>
      <c r="AA14" s="281" t="s">
        <v>482</v>
      </c>
      <c r="AB14" s="281" t="s">
        <v>483</v>
      </c>
      <c r="AC14" s="281" t="s">
        <v>483</v>
      </c>
      <c r="AD14" s="281" t="s">
        <v>482</v>
      </c>
      <c r="AE14" s="287" t="s">
        <v>524</v>
      </c>
      <c r="AF14" s="281" t="s">
        <v>482</v>
      </c>
      <c r="AG14" s="288"/>
    </row>
    <row r="15" spans="1:33" s="292" customFormat="1" ht="12.75">
      <c r="A15" s="292" t="s">
        <v>539</v>
      </c>
      <c r="B15" s="293" t="s">
        <v>327</v>
      </c>
      <c r="C15" s="293"/>
      <c r="D15" s="292">
        <v>8</v>
      </c>
      <c r="E15" s="223">
        <v>6</v>
      </c>
      <c r="S15" s="291"/>
      <c r="Z15" s="292" t="s">
        <v>459</v>
      </c>
      <c r="AA15" s="292" t="s">
        <v>488</v>
      </c>
      <c r="AB15" s="292" t="s">
        <v>488</v>
      </c>
      <c r="AC15" s="292" t="s">
        <v>488</v>
      </c>
      <c r="AD15" s="292" t="s">
        <v>459</v>
      </c>
      <c r="AE15" s="291" t="s">
        <v>459</v>
      </c>
      <c r="AF15" s="292" t="s">
        <v>488</v>
      </c>
      <c r="AG15" s="280">
        <v>6</v>
      </c>
    </row>
    <row r="16" spans="2:33" s="281" customFormat="1" ht="12.75">
      <c r="B16" s="282"/>
      <c r="C16" s="282"/>
      <c r="E16" s="283"/>
      <c r="G16" s="284"/>
      <c r="H16" s="284"/>
      <c r="I16" s="285"/>
      <c r="J16" s="285"/>
      <c r="K16" s="286"/>
      <c r="L16" s="294"/>
      <c r="M16" s="294"/>
      <c r="N16" s="286"/>
      <c r="O16" s="286"/>
      <c r="P16" s="287"/>
      <c r="Q16" s="287"/>
      <c r="R16" s="295"/>
      <c r="S16" s="287"/>
      <c r="X16" s="294"/>
      <c r="Y16" s="294"/>
      <c r="Z16" s="281" t="s">
        <v>540</v>
      </c>
      <c r="AA16" s="281" t="s">
        <v>541</v>
      </c>
      <c r="AB16" s="281" t="s">
        <v>541</v>
      </c>
      <c r="AC16" s="281" t="s">
        <v>541</v>
      </c>
      <c r="AD16" s="295" t="s">
        <v>540</v>
      </c>
      <c r="AE16" s="287" t="s">
        <v>540</v>
      </c>
      <c r="AF16" s="281" t="s">
        <v>541</v>
      </c>
      <c r="AG16" s="288"/>
    </row>
    <row r="17" spans="1:33" s="289" customFormat="1" ht="12.75">
      <c r="A17" s="289" t="s">
        <v>423</v>
      </c>
      <c r="B17" s="290" t="s">
        <v>351</v>
      </c>
      <c r="C17" s="290" t="s">
        <v>422</v>
      </c>
      <c r="D17" s="289">
        <v>8</v>
      </c>
      <c r="E17" s="240">
        <v>7</v>
      </c>
      <c r="J17" s="289" t="s">
        <v>459</v>
      </c>
      <c r="K17" s="289" t="s">
        <v>389</v>
      </c>
      <c r="L17" s="289" t="s">
        <v>389</v>
      </c>
      <c r="M17" s="289" t="s">
        <v>389</v>
      </c>
      <c r="N17" s="289" t="s">
        <v>389</v>
      </c>
      <c r="O17" s="289" t="s">
        <v>488</v>
      </c>
      <c r="P17" s="289" t="s">
        <v>488</v>
      </c>
      <c r="Q17" s="289" t="s">
        <v>504</v>
      </c>
      <c r="R17" s="289" t="s">
        <v>459</v>
      </c>
      <c r="S17" s="291" t="s">
        <v>389</v>
      </c>
      <c r="T17" s="289" t="s">
        <v>488</v>
      </c>
      <c r="U17" s="289" t="s">
        <v>504</v>
      </c>
      <c r="V17" s="289" t="s">
        <v>512</v>
      </c>
      <c r="W17" s="289" t="s">
        <v>504</v>
      </c>
      <c r="X17" s="289" t="s">
        <v>459</v>
      </c>
      <c r="Y17" s="289" t="s">
        <v>459</v>
      </c>
      <c r="Z17" s="289" t="s">
        <v>488</v>
      </c>
      <c r="AA17" s="289" t="s">
        <v>504</v>
      </c>
      <c r="AB17" s="289" t="s">
        <v>504</v>
      </c>
      <c r="AC17" s="289" t="s">
        <v>512</v>
      </c>
      <c r="AD17" s="289" t="s">
        <v>504</v>
      </c>
      <c r="AE17" s="291" t="s">
        <v>389</v>
      </c>
      <c r="AF17" s="289" t="s">
        <v>504</v>
      </c>
      <c r="AG17" s="280">
        <v>7</v>
      </c>
    </row>
    <row r="18" spans="2:33" s="281" customFormat="1" ht="12.75">
      <c r="B18" s="282"/>
      <c r="C18" s="282"/>
      <c r="E18" s="283"/>
      <c r="G18" s="284"/>
      <c r="H18" s="284"/>
      <c r="I18" s="285"/>
      <c r="J18" s="285" t="s">
        <v>540</v>
      </c>
      <c r="K18" s="286" t="s">
        <v>524</v>
      </c>
      <c r="L18" s="286" t="s">
        <v>524</v>
      </c>
      <c r="M18" s="286" t="s">
        <v>524</v>
      </c>
      <c r="N18" s="286" t="s">
        <v>524</v>
      </c>
      <c r="O18" s="286" t="s">
        <v>541</v>
      </c>
      <c r="P18" s="287" t="s">
        <v>541</v>
      </c>
      <c r="Q18" s="287" t="s">
        <v>542</v>
      </c>
      <c r="R18" s="287" t="s">
        <v>540</v>
      </c>
      <c r="S18" s="287" t="s">
        <v>524</v>
      </c>
      <c r="T18" s="281" t="s">
        <v>541</v>
      </c>
      <c r="U18" s="281" t="s">
        <v>542</v>
      </c>
      <c r="V18" s="281" t="s">
        <v>543</v>
      </c>
      <c r="W18" s="281" t="s">
        <v>542</v>
      </c>
      <c r="X18" s="281" t="s">
        <v>540</v>
      </c>
      <c r="Y18" s="281" t="s">
        <v>540</v>
      </c>
      <c r="Z18" s="281" t="s">
        <v>541</v>
      </c>
      <c r="AA18" s="281" t="s">
        <v>542</v>
      </c>
      <c r="AB18" s="281" t="s">
        <v>542</v>
      </c>
      <c r="AC18" s="281" t="s">
        <v>543</v>
      </c>
      <c r="AD18" s="281" t="s">
        <v>542</v>
      </c>
      <c r="AE18" s="287" t="s">
        <v>524</v>
      </c>
      <c r="AF18" s="281" t="s">
        <v>542</v>
      </c>
      <c r="AG18" s="288"/>
    </row>
    <row r="19" spans="1:33" s="289" customFormat="1" ht="12.75">
      <c r="A19" s="289" t="s">
        <v>429</v>
      </c>
      <c r="B19" s="290" t="s">
        <v>351</v>
      </c>
      <c r="C19" s="290" t="s">
        <v>327</v>
      </c>
      <c r="D19" s="289">
        <v>5</v>
      </c>
      <c r="E19" s="240">
        <v>8</v>
      </c>
      <c r="I19" s="289" t="s">
        <v>459</v>
      </c>
      <c r="J19" s="289" t="s">
        <v>389</v>
      </c>
      <c r="K19" s="289" t="s">
        <v>389</v>
      </c>
      <c r="L19" s="289" t="s">
        <v>459</v>
      </c>
      <c r="M19" s="289" t="s">
        <v>459</v>
      </c>
      <c r="N19" s="289" t="s">
        <v>389</v>
      </c>
      <c r="O19" s="289" t="s">
        <v>459</v>
      </c>
      <c r="P19" s="289" t="s">
        <v>459</v>
      </c>
      <c r="Q19" s="289" t="s">
        <v>459</v>
      </c>
      <c r="R19" s="289" t="s">
        <v>389</v>
      </c>
      <c r="S19" s="291" t="s">
        <v>389</v>
      </c>
      <c r="T19" s="289" t="s">
        <v>459</v>
      </c>
      <c r="U19" s="289" t="s">
        <v>488</v>
      </c>
      <c r="V19" s="289" t="s">
        <v>488</v>
      </c>
      <c r="W19" s="289" t="s">
        <v>459</v>
      </c>
      <c r="X19" s="289" t="s">
        <v>459</v>
      </c>
      <c r="Y19" s="289" t="s">
        <v>389</v>
      </c>
      <c r="Z19" s="289" t="s">
        <v>459</v>
      </c>
      <c r="AA19" s="289" t="s">
        <v>488</v>
      </c>
      <c r="AB19" s="289" t="s">
        <v>504</v>
      </c>
      <c r="AC19" s="289" t="s">
        <v>512</v>
      </c>
      <c r="AD19" s="289" t="s">
        <v>488</v>
      </c>
      <c r="AE19" s="291" t="s">
        <v>389</v>
      </c>
      <c r="AF19" s="289" t="s">
        <v>504</v>
      </c>
      <c r="AG19" s="280">
        <v>8</v>
      </c>
    </row>
    <row r="20" spans="2:33" s="281" customFormat="1" ht="12.75">
      <c r="B20" s="282"/>
      <c r="C20" s="282"/>
      <c r="E20" s="283"/>
      <c r="G20" s="284"/>
      <c r="H20" s="284"/>
      <c r="I20" s="285" t="s">
        <v>525</v>
      </c>
      <c r="J20" s="285" t="s">
        <v>524</v>
      </c>
      <c r="K20" s="286" t="s">
        <v>524</v>
      </c>
      <c r="L20" s="286" t="s">
        <v>525</v>
      </c>
      <c r="M20" s="286" t="s">
        <v>525</v>
      </c>
      <c r="N20" s="286" t="s">
        <v>524</v>
      </c>
      <c r="O20" s="286" t="s">
        <v>525</v>
      </c>
      <c r="P20" s="287" t="s">
        <v>525</v>
      </c>
      <c r="Q20" s="287" t="s">
        <v>525</v>
      </c>
      <c r="R20" s="287" t="s">
        <v>524</v>
      </c>
      <c r="S20" s="287" t="s">
        <v>524</v>
      </c>
      <c r="T20" s="281" t="s">
        <v>525</v>
      </c>
      <c r="U20" s="281" t="s">
        <v>447</v>
      </c>
      <c r="V20" s="281" t="s">
        <v>447</v>
      </c>
      <c r="W20" s="281" t="s">
        <v>525</v>
      </c>
      <c r="X20" s="281" t="s">
        <v>525</v>
      </c>
      <c r="Y20" s="281" t="s">
        <v>524</v>
      </c>
      <c r="Z20" s="281" t="s">
        <v>525</v>
      </c>
      <c r="AA20" s="281" t="s">
        <v>447</v>
      </c>
      <c r="AB20" s="281" t="s">
        <v>389</v>
      </c>
      <c r="AC20" s="281" t="s">
        <v>523</v>
      </c>
      <c r="AD20" s="281" t="s">
        <v>447</v>
      </c>
      <c r="AE20" s="287" t="s">
        <v>524</v>
      </c>
      <c r="AF20" s="281" t="s">
        <v>389</v>
      </c>
      <c r="AG20" s="288"/>
    </row>
    <row r="21" spans="1:33" s="292" customFormat="1" ht="12.75">
      <c r="A21" s="292" t="s">
        <v>352</v>
      </c>
      <c r="B21" s="293" t="s">
        <v>327</v>
      </c>
      <c r="C21" s="293" t="s">
        <v>351</v>
      </c>
      <c r="D21" s="292">
        <v>6</v>
      </c>
      <c r="E21" s="223">
        <v>9</v>
      </c>
      <c r="O21" s="292" t="s">
        <v>459</v>
      </c>
      <c r="P21" s="292" t="s">
        <v>459</v>
      </c>
      <c r="Q21" s="292" t="s">
        <v>488</v>
      </c>
      <c r="R21" s="292" t="s">
        <v>459</v>
      </c>
      <c r="S21" s="291" t="s">
        <v>389</v>
      </c>
      <c r="T21" s="292" t="s">
        <v>488</v>
      </c>
      <c r="U21" s="292" t="s">
        <v>488</v>
      </c>
      <c r="V21" s="292" t="s">
        <v>504</v>
      </c>
      <c r="W21" s="292" t="s">
        <v>504</v>
      </c>
      <c r="X21" s="292" t="s">
        <v>504</v>
      </c>
      <c r="Y21" s="292" t="s">
        <v>488</v>
      </c>
      <c r="Z21" s="292" t="s">
        <v>504</v>
      </c>
      <c r="AA21" s="292" t="s">
        <v>512</v>
      </c>
      <c r="AB21" s="292" t="s">
        <v>512</v>
      </c>
      <c r="AC21" s="292" t="s">
        <v>512</v>
      </c>
      <c r="AD21" s="292" t="s">
        <v>488</v>
      </c>
      <c r="AE21" s="291" t="s">
        <v>389</v>
      </c>
      <c r="AF21" s="292" t="s">
        <v>488</v>
      </c>
      <c r="AG21" s="280">
        <v>9</v>
      </c>
    </row>
    <row r="22" spans="2:33" s="281" customFormat="1" ht="12.75">
      <c r="B22" s="282"/>
      <c r="C22" s="282" t="s">
        <v>393</v>
      </c>
      <c r="E22" s="283"/>
      <c r="G22" s="284"/>
      <c r="H22" s="284"/>
      <c r="I22" s="285"/>
      <c r="J22" s="285"/>
      <c r="K22" s="286"/>
      <c r="L22" s="286"/>
      <c r="M22" s="286"/>
      <c r="N22" s="286"/>
      <c r="O22" s="286" t="s">
        <v>536</v>
      </c>
      <c r="P22" s="287" t="s">
        <v>536</v>
      </c>
      <c r="Q22" s="287" t="s">
        <v>537</v>
      </c>
      <c r="R22" s="287" t="s">
        <v>536</v>
      </c>
      <c r="S22" s="287" t="s">
        <v>524</v>
      </c>
      <c r="T22" s="281" t="s">
        <v>537</v>
      </c>
      <c r="U22" s="281" t="s">
        <v>537</v>
      </c>
      <c r="V22" s="281" t="s">
        <v>538</v>
      </c>
      <c r="W22" s="281" t="s">
        <v>538</v>
      </c>
      <c r="X22" s="281" t="s">
        <v>538</v>
      </c>
      <c r="Y22" s="281" t="s">
        <v>537</v>
      </c>
      <c r="Z22" s="281" t="s">
        <v>537</v>
      </c>
      <c r="AA22" s="281" t="s">
        <v>544</v>
      </c>
      <c r="AB22" s="281" t="s">
        <v>544</v>
      </c>
      <c r="AC22" s="281" t="s">
        <v>544</v>
      </c>
      <c r="AD22" s="281" t="s">
        <v>537</v>
      </c>
      <c r="AE22" s="287" t="s">
        <v>524</v>
      </c>
      <c r="AF22" s="281" t="s">
        <v>537</v>
      </c>
      <c r="AG22" s="288"/>
    </row>
    <row r="23" spans="1:33" s="296" customFormat="1" ht="12.75">
      <c r="A23" s="296" t="s">
        <v>440</v>
      </c>
      <c r="B23" s="297" t="s">
        <v>439</v>
      </c>
      <c r="C23" s="297" t="s">
        <v>327</v>
      </c>
      <c r="D23" s="296">
        <v>5</v>
      </c>
      <c r="E23" s="250">
        <v>10</v>
      </c>
      <c r="O23" s="296" t="s">
        <v>459</v>
      </c>
      <c r="P23" s="296" t="s">
        <v>488</v>
      </c>
      <c r="Q23" s="296" t="s">
        <v>504</v>
      </c>
      <c r="R23" s="296" t="s">
        <v>504</v>
      </c>
      <c r="S23" s="291" t="s">
        <v>389</v>
      </c>
      <c r="T23" s="296" t="s">
        <v>488</v>
      </c>
      <c r="U23" s="296" t="s">
        <v>504</v>
      </c>
      <c r="V23" s="296" t="s">
        <v>504</v>
      </c>
      <c r="W23" s="296" t="s">
        <v>512</v>
      </c>
      <c r="X23" s="296" t="s">
        <v>488</v>
      </c>
      <c r="Y23" s="296" t="s">
        <v>488</v>
      </c>
      <c r="Z23" s="296" t="s">
        <v>504</v>
      </c>
      <c r="AA23" s="296" t="s">
        <v>512</v>
      </c>
      <c r="AB23" s="296" t="s">
        <v>526</v>
      </c>
      <c r="AC23" s="296" t="s">
        <v>512</v>
      </c>
      <c r="AD23" s="296" t="s">
        <v>488</v>
      </c>
      <c r="AE23" s="291" t="s">
        <v>389</v>
      </c>
      <c r="AF23" s="296" t="s">
        <v>504</v>
      </c>
      <c r="AG23" s="280">
        <v>10</v>
      </c>
    </row>
    <row r="24" spans="2:33" s="281" customFormat="1" ht="12.75">
      <c r="B24" s="282"/>
      <c r="C24" s="282"/>
      <c r="E24" s="283"/>
      <c r="G24" s="284"/>
      <c r="H24" s="284"/>
      <c r="I24" s="285"/>
      <c r="J24" s="285"/>
      <c r="K24" s="286"/>
      <c r="L24" s="286"/>
      <c r="M24" s="286"/>
      <c r="N24" s="286"/>
      <c r="O24" s="286" t="s">
        <v>536</v>
      </c>
      <c r="P24" s="287" t="s">
        <v>447</v>
      </c>
      <c r="Q24" s="287" t="s">
        <v>389</v>
      </c>
      <c r="R24" s="287" t="s">
        <v>389</v>
      </c>
      <c r="S24" s="287" t="s">
        <v>524</v>
      </c>
      <c r="T24" s="281" t="s">
        <v>447</v>
      </c>
      <c r="U24" s="281" t="s">
        <v>389</v>
      </c>
      <c r="V24" s="281" t="s">
        <v>389</v>
      </c>
      <c r="W24" s="281" t="s">
        <v>523</v>
      </c>
      <c r="X24" s="281" t="s">
        <v>447</v>
      </c>
      <c r="Y24" s="281" t="s">
        <v>447</v>
      </c>
      <c r="Z24" s="281" t="s">
        <v>389</v>
      </c>
      <c r="AA24" s="281" t="s">
        <v>523</v>
      </c>
      <c r="AB24" s="281" t="s">
        <v>482</v>
      </c>
      <c r="AC24" s="281" t="s">
        <v>523</v>
      </c>
      <c r="AD24" s="281" t="s">
        <v>447</v>
      </c>
      <c r="AE24" s="287" t="s">
        <v>524</v>
      </c>
      <c r="AF24" s="281" t="s">
        <v>389</v>
      </c>
      <c r="AG24" s="288"/>
    </row>
    <row r="25" spans="1:33" s="257" customFormat="1" ht="16.5">
      <c r="A25" s="257" t="s">
        <v>461</v>
      </c>
      <c r="B25" s="258" t="s">
        <v>351</v>
      </c>
      <c r="C25" s="258" t="s">
        <v>460</v>
      </c>
      <c r="D25" s="257">
        <v>5</v>
      </c>
      <c r="E25" s="259">
        <v>11</v>
      </c>
      <c r="G25" s="279"/>
      <c r="H25" s="279" t="s">
        <v>459</v>
      </c>
      <c r="I25" s="257" t="s">
        <v>488</v>
      </c>
      <c r="J25" s="257" t="s">
        <v>488</v>
      </c>
      <c r="K25" s="257" t="s">
        <v>488</v>
      </c>
      <c r="L25" s="257" t="s">
        <v>488</v>
      </c>
      <c r="M25" s="257" t="s">
        <v>504</v>
      </c>
      <c r="N25" s="257" t="s">
        <v>504</v>
      </c>
      <c r="O25" s="257" t="s">
        <v>504</v>
      </c>
      <c r="P25" s="257" t="s">
        <v>512</v>
      </c>
      <c r="Q25" s="257" t="s">
        <v>526</v>
      </c>
      <c r="R25" s="257" t="s">
        <v>512</v>
      </c>
      <c r="S25" s="278" t="s">
        <v>512</v>
      </c>
      <c r="T25" s="257" t="s">
        <v>526</v>
      </c>
      <c r="U25" s="257" t="s">
        <v>526</v>
      </c>
      <c r="V25" s="257" t="s">
        <v>513</v>
      </c>
      <c r="W25" s="257" t="s">
        <v>527</v>
      </c>
      <c r="X25" s="257" t="s">
        <v>527</v>
      </c>
      <c r="Y25" s="257" t="s">
        <v>527</v>
      </c>
      <c r="Z25" s="257" t="s">
        <v>514</v>
      </c>
      <c r="AA25" s="257" t="s">
        <v>417</v>
      </c>
      <c r="AB25" s="257" t="s">
        <v>417</v>
      </c>
      <c r="AC25" s="257" t="s">
        <v>388</v>
      </c>
      <c r="AD25" s="257" t="s">
        <v>388</v>
      </c>
      <c r="AE25" s="278" t="s">
        <v>417</v>
      </c>
      <c r="AF25" s="257" t="s">
        <v>388</v>
      </c>
      <c r="AG25" s="280">
        <v>11</v>
      </c>
    </row>
    <row r="26" spans="2:33" s="281" customFormat="1" ht="12.75">
      <c r="B26" s="282"/>
      <c r="C26" s="282"/>
      <c r="E26" s="283"/>
      <c r="G26" s="284"/>
      <c r="H26" s="284" t="s">
        <v>525</v>
      </c>
      <c r="I26" s="285" t="s">
        <v>447</v>
      </c>
      <c r="J26" s="285" t="s">
        <v>447</v>
      </c>
      <c r="K26" s="286" t="s">
        <v>447</v>
      </c>
      <c r="L26" s="286" t="s">
        <v>447</v>
      </c>
      <c r="M26" s="286" t="s">
        <v>389</v>
      </c>
      <c r="N26" s="286" t="s">
        <v>389</v>
      </c>
      <c r="O26" s="286" t="s">
        <v>389</v>
      </c>
      <c r="P26" s="287" t="s">
        <v>523</v>
      </c>
      <c r="Q26" s="287" t="s">
        <v>482</v>
      </c>
      <c r="R26" s="287" t="s">
        <v>523</v>
      </c>
      <c r="S26" s="287" t="s">
        <v>523</v>
      </c>
      <c r="T26" s="281" t="s">
        <v>482</v>
      </c>
      <c r="U26" s="281" t="s">
        <v>482</v>
      </c>
      <c r="V26" s="281" t="s">
        <v>545</v>
      </c>
      <c r="W26" s="281" t="s">
        <v>483</v>
      </c>
      <c r="X26" s="281" t="s">
        <v>483</v>
      </c>
      <c r="Y26" s="281" t="s">
        <v>483</v>
      </c>
      <c r="Z26" s="281" t="s">
        <v>528</v>
      </c>
      <c r="AA26" s="281" t="s">
        <v>484</v>
      </c>
      <c r="AB26" s="281" t="s">
        <v>484</v>
      </c>
      <c r="AC26" s="281" t="s">
        <v>546</v>
      </c>
      <c r="AD26" s="281" t="s">
        <v>546</v>
      </c>
      <c r="AE26" s="287" t="s">
        <v>484</v>
      </c>
      <c r="AF26" s="281" t="s">
        <v>546</v>
      </c>
      <c r="AG26" s="288"/>
    </row>
    <row r="27" spans="1:33" s="289" customFormat="1" ht="12.75">
      <c r="A27" s="289" t="s">
        <v>433</v>
      </c>
      <c r="B27" s="290" t="s">
        <v>351</v>
      </c>
      <c r="C27" s="290" t="s">
        <v>327</v>
      </c>
      <c r="D27" s="289">
        <v>5</v>
      </c>
      <c r="E27" s="240">
        <v>12</v>
      </c>
      <c r="S27" s="291"/>
      <c r="U27" s="289" t="s">
        <v>459</v>
      </c>
      <c r="V27" s="289" t="s">
        <v>488</v>
      </c>
      <c r="W27" s="289" t="s">
        <v>488</v>
      </c>
      <c r="X27" s="289" t="s">
        <v>459</v>
      </c>
      <c r="Y27" s="289" t="s">
        <v>459</v>
      </c>
      <c r="Z27" s="289" t="s">
        <v>488</v>
      </c>
      <c r="AA27" s="289" t="s">
        <v>504</v>
      </c>
      <c r="AB27" s="289" t="s">
        <v>504</v>
      </c>
      <c r="AC27" s="289" t="s">
        <v>504</v>
      </c>
      <c r="AD27" s="289" t="s">
        <v>488</v>
      </c>
      <c r="AE27" s="291" t="s">
        <v>389</v>
      </c>
      <c r="AF27" s="289" t="s">
        <v>504</v>
      </c>
      <c r="AG27" s="280">
        <v>12</v>
      </c>
    </row>
    <row r="28" spans="2:33" s="281" customFormat="1" ht="12.75">
      <c r="B28" s="282"/>
      <c r="C28" s="282"/>
      <c r="E28" s="283"/>
      <c r="G28" s="284"/>
      <c r="H28" s="284"/>
      <c r="I28" s="285"/>
      <c r="J28" s="285"/>
      <c r="K28" s="286"/>
      <c r="L28" s="294"/>
      <c r="M28" s="294"/>
      <c r="N28" s="286"/>
      <c r="O28" s="286"/>
      <c r="P28" s="287"/>
      <c r="Q28" s="287"/>
      <c r="R28" s="295"/>
      <c r="S28" s="287"/>
      <c r="U28" s="281" t="s">
        <v>525</v>
      </c>
      <c r="V28" s="281" t="s">
        <v>447</v>
      </c>
      <c r="W28" s="281" t="s">
        <v>447</v>
      </c>
      <c r="X28" s="294" t="s">
        <v>525</v>
      </c>
      <c r="Y28" s="294" t="s">
        <v>525</v>
      </c>
      <c r="Z28" s="281" t="s">
        <v>447</v>
      </c>
      <c r="AA28" s="281" t="s">
        <v>389</v>
      </c>
      <c r="AB28" s="281" t="s">
        <v>389</v>
      </c>
      <c r="AC28" s="281" t="s">
        <v>389</v>
      </c>
      <c r="AD28" s="295" t="s">
        <v>447</v>
      </c>
      <c r="AE28" s="287" t="s">
        <v>524</v>
      </c>
      <c r="AF28" s="281" t="s">
        <v>389</v>
      </c>
      <c r="AG28" s="288"/>
    </row>
    <row r="29" spans="1:33" s="279" customFormat="1" ht="12.75">
      <c r="A29" s="279" t="s">
        <v>471</v>
      </c>
      <c r="B29" s="298" t="s">
        <v>351</v>
      </c>
      <c r="C29" s="298" t="s">
        <v>460</v>
      </c>
      <c r="D29" s="279">
        <v>7</v>
      </c>
      <c r="E29" s="259">
        <v>13</v>
      </c>
      <c r="J29" s="279" t="s">
        <v>459</v>
      </c>
      <c r="K29" s="279" t="s">
        <v>459</v>
      </c>
      <c r="L29" s="279" t="s">
        <v>459</v>
      </c>
      <c r="M29" s="279" t="s">
        <v>459</v>
      </c>
      <c r="N29" s="279" t="s">
        <v>488</v>
      </c>
      <c r="O29" s="279" t="s">
        <v>504</v>
      </c>
      <c r="P29" s="279" t="s">
        <v>512</v>
      </c>
      <c r="Q29" s="279" t="s">
        <v>512</v>
      </c>
      <c r="R29" s="279" t="s">
        <v>504</v>
      </c>
      <c r="S29" s="291" t="s">
        <v>504</v>
      </c>
      <c r="T29" s="279" t="s">
        <v>512</v>
      </c>
      <c r="U29" s="279" t="s">
        <v>526</v>
      </c>
      <c r="V29" s="279" t="s">
        <v>513</v>
      </c>
      <c r="W29" s="279" t="s">
        <v>527</v>
      </c>
      <c r="X29" s="279" t="s">
        <v>513</v>
      </c>
      <c r="Y29" s="279" t="s">
        <v>526</v>
      </c>
      <c r="Z29" s="279" t="s">
        <v>527</v>
      </c>
      <c r="AA29" s="279" t="s">
        <v>417</v>
      </c>
      <c r="AB29" s="279" t="s">
        <v>417</v>
      </c>
      <c r="AC29" s="279" t="s">
        <v>388</v>
      </c>
      <c r="AD29" s="279" t="s">
        <v>514</v>
      </c>
      <c r="AE29" s="291" t="s">
        <v>527</v>
      </c>
      <c r="AF29" s="279" t="s">
        <v>514</v>
      </c>
      <c r="AG29" s="280">
        <v>13</v>
      </c>
    </row>
    <row r="30" spans="2:33" s="281" customFormat="1" ht="12.75">
      <c r="B30" s="282"/>
      <c r="C30" s="282"/>
      <c r="E30" s="283"/>
      <c r="G30" s="284"/>
      <c r="H30" s="284"/>
      <c r="I30" s="285"/>
      <c r="J30" s="285" t="s">
        <v>536</v>
      </c>
      <c r="K30" s="286" t="s">
        <v>536</v>
      </c>
      <c r="L30" s="286" t="s">
        <v>536</v>
      </c>
      <c r="M30" s="286" t="s">
        <v>536</v>
      </c>
      <c r="N30" s="286" t="s">
        <v>529</v>
      </c>
      <c r="O30" s="286" t="s">
        <v>530</v>
      </c>
      <c r="P30" s="287" t="s">
        <v>531</v>
      </c>
      <c r="Q30" s="287" t="s">
        <v>531</v>
      </c>
      <c r="R30" s="287" t="s">
        <v>530</v>
      </c>
      <c r="S30" s="287" t="s">
        <v>530</v>
      </c>
      <c r="T30" s="281" t="s">
        <v>531</v>
      </c>
      <c r="U30" s="281" t="s">
        <v>532</v>
      </c>
      <c r="V30" s="281" t="s">
        <v>528</v>
      </c>
      <c r="W30" s="281" t="s">
        <v>533</v>
      </c>
      <c r="X30" s="281" t="s">
        <v>528</v>
      </c>
      <c r="Y30" s="281" t="s">
        <v>532</v>
      </c>
      <c r="Z30" s="281" t="s">
        <v>533</v>
      </c>
      <c r="AA30" s="281" t="s">
        <v>535</v>
      </c>
      <c r="AB30" s="281" t="s">
        <v>535</v>
      </c>
      <c r="AC30" s="281" t="s">
        <v>547</v>
      </c>
      <c r="AD30" s="281" t="s">
        <v>534</v>
      </c>
      <c r="AE30" s="287" t="s">
        <v>533</v>
      </c>
      <c r="AF30" s="281" t="s">
        <v>534</v>
      </c>
      <c r="AG30" s="288"/>
    </row>
    <row r="31" spans="1:33" s="296" customFormat="1" ht="12.75">
      <c r="A31" s="296" t="s">
        <v>444</v>
      </c>
      <c r="B31" s="297" t="s">
        <v>439</v>
      </c>
      <c r="C31" s="297" t="s">
        <v>327</v>
      </c>
      <c r="D31" s="296">
        <v>4</v>
      </c>
      <c r="E31" s="250">
        <v>14</v>
      </c>
      <c r="O31" s="296" t="s">
        <v>459</v>
      </c>
      <c r="P31" s="296" t="s">
        <v>459</v>
      </c>
      <c r="Q31" s="296" t="s">
        <v>488</v>
      </c>
      <c r="R31" s="296" t="s">
        <v>389</v>
      </c>
      <c r="S31" s="291" t="s">
        <v>389</v>
      </c>
      <c r="T31" s="296" t="s">
        <v>459</v>
      </c>
      <c r="U31" s="296" t="s">
        <v>488</v>
      </c>
      <c r="V31" s="296" t="s">
        <v>504</v>
      </c>
      <c r="W31" s="296" t="s">
        <v>504</v>
      </c>
      <c r="X31" s="296" t="s">
        <v>488</v>
      </c>
      <c r="Y31" s="296" t="s">
        <v>459</v>
      </c>
      <c r="Z31" s="296" t="s">
        <v>488</v>
      </c>
      <c r="AA31" s="296" t="s">
        <v>504</v>
      </c>
      <c r="AB31" s="296" t="s">
        <v>512</v>
      </c>
      <c r="AC31" s="296" t="s">
        <v>512</v>
      </c>
      <c r="AD31" s="296" t="s">
        <v>488</v>
      </c>
      <c r="AE31" s="291" t="s">
        <v>389</v>
      </c>
      <c r="AF31" s="296" t="s">
        <v>488</v>
      </c>
      <c r="AG31" s="280">
        <v>14</v>
      </c>
    </row>
    <row r="32" spans="2:33" s="281" customFormat="1" ht="12.75">
      <c r="B32" s="282"/>
      <c r="C32" s="282"/>
      <c r="E32" s="283"/>
      <c r="G32" s="284"/>
      <c r="H32" s="284"/>
      <c r="I32" s="285"/>
      <c r="J32" s="285"/>
      <c r="K32" s="286"/>
      <c r="L32" s="286"/>
      <c r="M32" s="286"/>
      <c r="N32" s="286"/>
      <c r="O32" s="286" t="s">
        <v>525</v>
      </c>
      <c r="P32" s="287" t="s">
        <v>525</v>
      </c>
      <c r="Q32" s="287" t="s">
        <v>540</v>
      </c>
      <c r="R32" s="287" t="s">
        <v>524</v>
      </c>
      <c r="S32" s="287" t="s">
        <v>524</v>
      </c>
      <c r="T32" s="281" t="s">
        <v>525</v>
      </c>
      <c r="U32" s="281" t="s">
        <v>540</v>
      </c>
      <c r="V32" s="281" t="s">
        <v>541</v>
      </c>
      <c r="W32" s="281" t="s">
        <v>541</v>
      </c>
      <c r="X32" s="281" t="s">
        <v>540</v>
      </c>
      <c r="Y32" s="281" t="s">
        <v>525</v>
      </c>
      <c r="Z32" s="281" t="s">
        <v>540</v>
      </c>
      <c r="AA32" s="281" t="s">
        <v>541</v>
      </c>
      <c r="AB32" s="281" t="s">
        <v>538</v>
      </c>
      <c r="AC32" s="281" t="s">
        <v>538</v>
      </c>
      <c r="AD32" s="281" t="s">
        <v>540</v>
      </c>
      <c r="AE32" s="287" t="s">
        <v>524</v>
      </c>
      <c r="AF32" s="281" t="s">
        <v>540</v>
      </c>
      <c r="AG32" s="288"/>
    </row>
    <row r="33" spans="1:33" s="292" customFormat="1" ht="12.75">
      <c r="A33" s="292" t="s">
        <v>359</v>
      </c>
      <c r="B33" s="293" t="s">
        <v>327</v>
      </c>
      <c r="C33" s="293" t="s">
        <v>351</v>
      </c>
      <c r="D33" s="292">
        <v>5</v>
      </c>
      <c r="E33" s="223">
        <v>15</v>
      </c>
      <c r="N33" s="292" t="s">
        <v>459</v>
      </c>
      <c r="O33" s="292" t="s">
        <v>459</v>
      </c>
      <c r="P33" s="292" t="s">
        <v>459</v>
      </c>
      <c r="Q33" s="292" t="s">
        <v>488</v>
      </c>
      <c r="R33" s="292" t="s">
        <v>459</v>
      </c>
      <c r="S33" s="291" t="s">
        <v>389</v>
      </c>
      <c r="T33" s="292" t="s">
        <v>459</v>
      </c>
      <c r="U33" s="292" t="s">
        <v>488</v>
      </c>
      <c r="V33" s="292" t="s">
        <v>504</v>
      </c>
      <c r="W33" s="292" t="s">
        <v>488</v>
      </c>
      <c r="X33" s="292" t="s">
        <v>488</v>
      </c>
      <c r="Y33" s="292" t="s">
        <v>459</v>
      </c>
      <c r="Z33" s="292" t="s">
        <v>488</v>
      </c>
      <c r="AA33" s="292" t="s">
        <v>488</v>
      </c>
      <c r="AB33" s="292" t="s">
        <v>504</v>
      </c>
      <c r="AC33" s="292" t="s">
        <v>512</v>
      </c>
      <c r="AD33" s="292" t="s">
        <v>504</v>
      </c>
      <c r="AE33" s="291" t="s">
        <v>389</v>
      </c>
      <c r="AF33" s="292" t="s">
        <v>488</v>
      </c>
      <c r="AG33" s="280">
        <v>15</v>
      </c>
    </row>
    <row r="34" spans="2:33" s="281" customFormat="1" ht="12.75">
      <c r="B34" s="282"/>
      <c r="C34" s="282"/>
      <c r="E34" s="283"/>
      <c r="G34" s="284"/>
      <c r="H34" s="284"/>
      <c r="I34" s="285"/>
      <c r="J34" s="285"/>
      <c r="K34" s="286"/>
      <c r="L34" s="286"/>
      <c r="M34" s="286"/>
      <c r="N34" s="286" t="s">
        <v>525</v>
      </c>
      <c r="O34" s="286" t="s">
        <v>525</v>
      </c>
      <c r="P34" s="287" t="s">
        <v>525</v>
      </c>
      <c r="Q34" s="287" t="s">
        <v>447</v>
      </c>
      <c r="R34" s="287" t="s">
        <v>525</v>
      </c>
      <c r="S34" s="287" t="s">
        <v>524</v>
      </c>
      <c r="T34" s="281" t="s">
        <v>525</v>
      </c>
      <c r="U34" s="281" t="s">
        <v>447</v>
      </c>
      <c r="V34" s="281" t="s">
        <v>389</v>
      </c>
      <c r="W34" s="281" t="s">
        <v>447</v>
      </c>
      <c r="X34" s="281" t="s">
        <v>447</v>
      </c>
      <c r="Y34" s="281" t="s">
        <v>525</v>
      </c>
      <c r="Z34" s="281" t="s">
        <v>447</v>
      </c>
      <c r="AA34" s="281" t="s">
        <v>447</v>
      </c>
      <c r="AB34" s="281" t="s">
        <v>389</v>
      </c>
      <c r="AC34" s="281" t="s">
        <v>523</v>
      </c>
      <c r="AD34" s="281" t="s">
        <v>389</v>
      </c>
      <c r="AE34" s="287" t="s">
        <v>524</v>
      </c>
      <c r="AF34" s="281" t="s">
        <v>447</v>
      </c>
      <c r="AG34" s="288"/>
    </row>
    <row r="35" spans="1:33" s="292" customFormat="1" ht="12.75">
      <c r="A35" s="292" t="s">
        <v>368</v>
      </c>
      <c r="B35" s="293" t="s">
        <v>327</v>
      </c>
      <c r="C35" s="293" t="s">
        <v>367</v>
      </c>
      <c r="D35" s="292">
        <v>7</v>
      </c>
      <c r="E35" s="223">
        <v>16</v>
      </c>
      <c r="S35" s="291"/>
      <c r="T35" s="292" t="s">
        <v>459</v>
      </c>
      <c r="U35" s="292" t="s">
        <v>488</v>
      </c>
      <c r="V35" s="292" t="s">
        <v>488</v>
      </c>
      <c r="W35" s="292" t="s">
        <v>488</v>
      </c>
      <c r="X35" s="292" t="s">
        <v>488</v>
      </c>
      <c r="Y35" s="292" t="s">
        <v>499</v>
      </c>
      <c r="Z35" s="292" t="s">
        <v>499</v>
      </c>
      <c r="AA35" s="292" t="s">
        <v>504</v>
      </c>
      <c r="AB35" s="292" t="s">
        <v>504</v>
      </c>
      <c r="AC35" s="292" t="s">
        <v>512</v>
      </c>
      <c r="AD35" s="292" t="s">
        <v>459</v>
      </c>
      <c r="AE35" s="291" t="s">
        <v>389</v>
      </c>
      <c r="AF35" s="292" t="s">
        <v>504</v>
      </c>
      <c r="AG35" s="280">
        <v>16</v>
      </c>
    </row>
    <row r="36" spans="2:33" s="281" customFormat="1" ht="12.75">
      <c r="B36" s="282"/>
      <c r="C36" s="282"/>
      <c r="E36" s="283"/>
      <c r="G36" s="284"/>
      <c r="H36" s="284"/>
      <c r="I36" s="285"/>
      <c r="J36" s="285"/>
      <c r="K36" s="286"/>
      <c r="L36" s="286"/>
      <c r="M36" s="286"/>
      <c r="N36" s="286"/>
      <c r="O36" s="286"/>
      <c r="P36" s="287"/>
      <c r="Q36" s="287"/>
      <c r="R36" s="287"/>
      <c r="S36" s="287"/>
      <c r="T36" s="281" t="s">
        <v>536</v>
      </c>
      <c r="U36" s="281" t="s">
        <v>529</v>
      </c>
      <c r="V36" s="281" t="s">
        <v>529</v>
      </c>
      <c r="W36" s="281" t="s">
        <v>529</v>
      </c>
      <c r="X36" s="281" t="s">
        <v>529</v>
      </c>
      <c r="Y36" s="281" t="s">
        <v>548</v>
      </c>
      <c r="Z36" s="281" t="s">
        <v>548</v>
      </c>
      <c r="AA36" s="281" t="s">
        <v>523</v>
      </c>
      <c r="AB36" s="281" t="s">
        <v>523</v>
      </c>
      <c r="AC36" s="281" t="s">
        <v>525</v>
      </c>
      <c r="AD36" s="281" t="s">
        <v>536</v>
      </c>
      <c r="AE36" s="287" t="s">
        <v>524</v>
      </c>
      <c r="AF36" s="281" t="s">
        <v>523</v>
      </c>
      <c r="AG36" s="288"/>
    </row>
    <row r="37" spans="1:33" s="292" customFormat="1" ht="12.75">
      <c r="A37" s="292" t="s">
        <v>375</v>
      </c>
      <c r="B37" s="293" t="s">
        <v>327</v>
      </c>
      <c r="C37" s="293" t="s">
        <v>374</v>
      </c>
      <c r="D37" s="292">
        <v>7</v>
      </c>
      <c r="E37" s="223">
        <v>17</v>
      </c>
      <c r="N37" s="292" t="s">
        <v>459</v>
      </c>
      <c r="O37" s="292" t="s">
        <v>459</v>
      </c>
      <c r="P37" s="292" t="s">
        <v>488</v>
      </c>
      <c r="Q37" s="292" t="s">
        <v>488</v>
      </c>
      <c r="R37" s="292" t="s">
        <v>459</v>
      </c>
      <c r="S37" s="291" t="s">
        <v>389</v>
      </c>
      <c r="T37" s="292" t="s">
        <v>488</v>
      </c>
      <c r="U37" s="292" t="s">
        <v>504</v>
      </c>
      <c r="V37" s="292" t="s">
        <v>504</v>
      </c>
      <c r="W37" s="292" t="s">
        <v>512</v>
      </c>
      <c r="X37" s="292" t="s">
        <v>488</v>
      </c>
      <c r="Y37" s="292" t="s">
        <v>488</v>
      </c>
      <c r="Z37" s="292" t="s">
        <v>504</v>
      </c>
      <c r="AA37" s="292" t="s">
        <v>512</v>
      </c>
      <c r="AB37" s="292" t="s">
        <v>512</v>
      </c>
      <c r="AC37" s="292" t="s">
        <v>512</v>
      </c>
      <c r="AD37" s="292" t="s">
        <v>504</v>
      </c>
      <c r="AE37" s="291" t="s">
        <v>389</v>
      </c>
      <c r="AF37" s="292" t="s">
        <v>512</v>
      </c>
      <c r="AG37" s="280">
        <v>17</v>
      </c>
    </row>
    <row r="38" spans="2:33" s="281" customFormat="1" ht="12.75">
      <c r="B38" s="282"/>
      <c r="C38" s="282"/>
      <c r="E38" s="283"/>
      <c r="G38" s="284"/>
      <c r="H38" s="284"/>
      <c r="I38" s="285"/>
      <c r="J38" s="285"/>
      <c r="K38" s="286"/>
      <c r="L38" s="286"/>
      <c r="M38" s="286"/>
      <c r="N38" s="286" t="s">
        <v>536</v>
      </c>
      <c r="O38" s="286" t="s">
        <v>536</v>
      </c>
      <c r="P38" s="287" t="s">
        <v>529</v>
      </c>
      <c r="Q38" s="287" t="s">
        <v>529</v>
      </c>
      <c r="R38" s="287" t="s">
        <v>536</v>
      </c>
      <c r="S38" s="287" t="s">
        <v>524</v>
      </c>
      <c r="T38" s="281" t="s">
        <v>529</v>
      </c>
      <c r="U38" s="281" t="s">
        <v>530</v>
      </c>
      <c r="V38" s="281" t="s">
        <v>530</v>
      </c>
      <c r="W38" s="281" t="s">
        <v>531</v>
      </c>
      <c r="X38" s="281" t="s">
        <v>529</v>
      </c>
      <c r="Y38" s="281" t="s">
        <v>529</v>
      </c>
      <c r="Z38" s="281" t="s">
        <v>530</v>
      </c>
      <c r="AA38" s="281" t="s">
        <v>531</v>
      </c>
      <c r="AB38" s="281" t="s">
        <v>531</v>
      </c>
      <c r="AC38" s="281" t="s">
        <v>531</v>
      </c>
      <c r="AD38" s="281" t="s">
        <v>530</v>
      </c>
      <c r="AE38" s="287" t="s">
        <v>524</v>
      </c>
      <c r="AF38" s="281" t="s">
        <v>531</v>
      </c>
      <c r="AG38" s="283"/>
    </row>
    <row r="39" spans="1:33" s="292" customFormat="1" ht="12.75">
      <c r="A39" s="292" t="s">
        <v>380</v>
      </c>
      <c r="B39" s="293" t="s">
        <v>327</v>
      </c>
      <c r="C39" s="293" t="s">
        <v>374</v>
      </c>
      <c r="D39" s="292">
        <v>10</v>
      </c>
      <c r="E39" s="223">
        <v>19</v>
      </c>
      <c r="S39" s="291"/>
      <c r="T39" s="292" t="s">
        <v>488</v>
      </c>
      <c r="U39" s="292" t="s">
        <v>488</v>
      </c>
      <c r="V39" s="292" t="s">
        <v>504</v>
      </c>
      <c r="W39" s="292" t="s">
        <v>504</v>
      </c>
      <c r="X39" s="292" t="s">
        <v>488</v>
      </c>
      <c r="Y39" s="292" t="s">
        <v>488</v>
      </c>
      <c r="Z39" s="292" t="s">
        <v>504</v>
      </c>
      <c r="AA39" s="292" t="s">
        <v>512</v>
      </c>
      <c r="AB39" s="292" t="s">
        <v>526</v>
      </c>
      <c r="AC39" s="292" t="s">
        <v>526</v>
      </c>
      <c r="AD39" s="292" t="s">
        <v>504</v>
      </c>
      <c r="AE39" s="291" t="s">
        <v>389</v>
      </c>
      <c r="AF39" s="292" t="s">
        <v>488</v>
      </c>
      <c r="AG39" s="280">
        <v>19</v>
      </c>
    </row>
    <row r="40" spans="2:33" s="281" customFormat="1" ht="12.75">
      <c r="B40" s="282"/>
      <c r="C40" s="282"/>
      <c r="E40" s="283"/>
      <c r="G40" s="299"/>
      <c r="H40" s="299"/>
      <c r="I40" s="285"/>
      <c r="J40" s="285"/>
      <c r="K40" s="286"/>
      <c r="L40" s="294"/>
      <c r="M40" s="294"/>
      <c r="N40" s="286"/>
      <c r="O40" s="286"/>
      <c r="P40" s="287"/>
      <c r="Q40" s="287"/>
      <c r="R40" s="295"/>
      <c r="S40" s="287"/>
      <c r="T40" s="281" t="s">
        <v>389</v>
      </c>
      <c r="U40" s="281" t="s">
        <v>389</v>
      </c>
      <c r="V40" s="281" t="s">
        <v>482</v>
      </c>
      <c r="W40" s="281" t="s">
        <v>482</v>
      </c>
      <c r="X40" s="294" t="s">
        <v>389</v>
      </c>
      <c r="Y40" s="294" t="s">
        <v>389</v>
      </c>
      <c r="Z40" s="281" t="s">
        <v>482</v>
      </c>
      <c r="AA40" s="281" t="s">
        <v>483</v>
      </c>
      <c r="AB40" s="281" t="s">
        <v>484</v>
      </c>
      <c r="AC40" s="281" t="s">
        <v>484</v>
      </c>
      <c r="AD40" s="295" t="s">
        <v>482</v>
      </c>
      <c r="AE40" s="287" t="s">
        <v>524</v>
      </c>
      <c r="AF40" s="281" t="s">
        <v>389</v>
      </c>
      <c r="AG40" s="288"/>
    </row>
    <row r="41" spans="2:32" s="300" customFormat="1" ht="12.75">
      <c r="B41" s="301" t="s">
        <v>549</v>
      </c>
      <c r="C41" s="301" t="s">
        <v>239</v>
      </c>
      <c r="F41" s="300" t="s">
        <v>516</v>
      </c>
      <c r="G41" s="300" t="s">
        <v>517</v>
      </c>
      <c r="H41" s="300" t="s">
        <v>528</v>
      </c>
      <c r="I41" s="300" t="s">
        <v>550</v>
      </c>
      <c r="J41" s="300" t="s">
        <v>551</v>
      </c>
      <c r="K41" s="300" t="s">
        <v>552</v>
      </c>
      <c r="L41" s="300" t="s">
        <v>553</v>
      </c>
      <c r="M41" s="300" t="s">
        <v>458</v>
      </c>
      <c r="N41" s="300" t="s">
        <v>554</v>
      </c>
      <c r="O41" s="300" t="s">
        <v>555</v>
      </c>
      <c r="P41" s="300" t="s">
        <v>504</v>
      </c>
      <c r="Q41" s="300" t="s">
        <v>556</v>
      </c>
      <c r="R41" s="300" t="s">
        <v>557</v>
      </c>
      <c r="S41" s="291" t="s">
        <v>558</v>
      </c>
      <c r="T41" s="300" t="s">
        <v>559</v>
      </c>
      <c r="U41" s="300" t="s">
        <v>560</v>
      </c>
      <c r="V41" s="300" t="s">
        <v>561</v>
      </c>
      <c r="W41" s="300" t="s">
        <v>562</v>
      </c>
      <c r="X41" s="300" t="s">
        <v>563</v>
      </c>
      <c r="Y41" s="300" t="s">
        <v>564</v>
      </c>
      <c r="Z41" s="300" t="s">
        <v>565</v>
      </c>
      <c r="AA41" s="300" t="s">
        <v>566</v>
      </c>
      <c r="AB41" s="300" t="s">
        <v>567</v>
      </c>
      <c r="AC41" s="300" t="s">
        <v>568</v>
      </c>
      <c r="AD41" s="300" t="s">
        <v>569</v>
      </c>
      <c r="AE41" s="291" t="s">
        <v>570</v>
      </c>
      <c r="AF41" s="302">
        <v>41</v>
      </c>
    </row>
    <row r="42" spans="2:33" s="303" customFormat="1" ht="12.75">
      <c r="B42" s="304"/>
      <c r="C42" s="304" t="s">
        <v>238</v>
      </c>
      <c r="F42" s="303" t="s">
        <v>571</v>
      </c>
      <c r="G42" s="277"/>
      <c r="H42" s="277"/>
      <c r="I42" s="305" t="s">
        <v>572</v>
      </c>
      <c r="J42" s="305" t="s">
        <v>487</v>
      </c>
      <c r="K42" s="305" t="s">
        <v>573</v>
      </c>
      <c r="L42" s="305" t="s">
        <v>574</v>
      </c>
      <c r="M42" s="305" t="s">
        <v>555</v>
      </c>
      <c r="N42" s="305" t="s">
        <v>575</v>
      </c>
      <c r="O42" s="305" t="s">
        <v>576</v>
      </c>
      <c r="P42" s="305" t="s">
        <v>577</v>
      </c>
      <c r="Q42" s="305" t="s">
        <v>578</v>
      </c>
      <c r="R42" s="305" t="s">
        <v>579</v>
      </c>
      <c r="S42" s="287" t="s">
        <v>580</v>
      </c>
      <c r="T42" s="305" t="s">
        <v>581</v>
      </c>
      <c r="U42" s="305" t="s">
        <v>582</v>
      </c>
      <c r="V42" s="305" t="s">
        <v>583</v>
      </c>
      <c r="W42" s="305" t="s">
        <v>584</v>
      </c>
      <c r="X42" s="305" t="s">
        <v>585</v>
      </c>
      <c r="Y42" s="305" t="s">
        <v>586</v>
      </c>
      <c r="Z42" s="305" t="s">
        <v>587</v>
      </c>
      <c r="AA42" s="305" t="s">
        <v>588</v>
      </c>
      <c r="AB42" s="305" t="s">
        <v>589</v>
      </c>
      <c r="AC42" s="305" t="s">
        <v>590</v>
      </c>
      <c r="AD42" s="305" t="s">
        <v>591</v>
      </c>
      <c r="AE42" s="287" t="s">
        <v>592</v>
      </c>
      <c r="AF42" s="306" t="s">
        <v>593</v>
      </c>
      <c r="AG42" s="305"/>
    </row>
    <row r="43" spans="2:32" s="215" customFormat="1" ht="12.75">
      <c r="B43" s="216"/>
      <c r="C43" s="216"/>
      <c r="F43" s="215" t="s">
        <v>594</v>
      </c>
      <c r="G43" s="215" t="s">
        <v>595</v>
      </c>
      <c r="H43" s="215" t="s">
        <v>596</v>
      </c>
      <c r="I43" s="215" t="s">
        <v>597</v>
      </c>
      <c r="J43" s="215" t="s">
        <v>598</v>
      </c>
      <c r="K43" s="215" t="s">
        <v>599</v>
      </c>
      <c r="L43" s="215" t="s">
        <v>600</v>
      </c>
      <c r="M43" s="215" t="s">
        <v>601</v>
      </c>
      <c r="N43" s="215" t="s">
        <v>602</v>
      </c>
      <c r="O43" s="215" t="s">
        <v>603</v>
      </c>
      <c r="P43" s="215" t="s">
        <v>604</v>
      </c>
      <c r="Q43" s="215" t="s">
        <v>605</v>
      </c>
      <c r="R43" s="215" t="s">
        <v>606</v>
      </c>
      <c r="S43" s="291" t="s">
        <v>607</v>
      </c>
      <c r="T43" s="215" t="s">
        <v>608</v>
      </c>
      <c r="U43" s="215" t="s">
        <v>609</v>
      </c>
      <c r="V43" s="215" t="s">
        <v>610</v>
      </c>
      <c r="W43" s="215" t="s">
        <v>611</v>
      </c>
      <c r="X43" s="215" t="s">
        <v>612</v>
      </c>
      <c r="Y43" s="215" t="s">
        <v>613</v>
      </c>
      <c r="Z43" s="215" t="s">
        <v>614</v>
      </c>
      <c r="AA43" s="215" t="s">
        <v>615</v>
      </c>
      <c r="AB43" s="215" t="s">
        <v>616</v>
      </c>
      <c r="AC43" s="215" t="s">
        <v>617</v>
      </c>
      <c r="AD43" s="215" t="s">
        <v>618</v>
      </c>
      <c r="AE43" s="291" t="s">
        <v>619</v>
      </c>
      <c r="AF43" s="307">
        <v>2132</v>
      </c>
    </row>
    <row r="44" spans="2:32" s="281" customFormat="1" ht="12.75">
      <c r="B44" s="282"/>
      <c r="C44" s="282"/>
      <c r="G44" s="215"/>
      <c r="H44" s="215"/>
      <c r="S44" s="287"/>
      <c r="AE44" s="287"/>
      <c r="AF44" s="308"/>
    </row>
    <row r="45" spans="1:33" ht="16.5">
      <c r="A45" s="204" t="s">
        <v>620</v>
      </c>
      <c r="C45" s="218"/>
      <c r="AE45" s="278"/>
      <c r="AF45"/>
      <c r="AG45" s="205"/>
    </row>
    <row r="46" spans="1:33" s="257" customFormat="1" ht="16.5">
      <c r="A46" s="257" t="s">
        <v>621</v>
      </c>
      <c r="B46" s="258" t="s">
        <v>351</v>
      </c>
      <c r="C46" s="258"/>
      <c r="D46" s="257" t="s">
        <v>502</v>
      </c>
      <c r="E46" s="259">
        <v>18</v>
      </c>
      <c r="G46" s="279"/>
      <c r="H46" s="279" t="s">
        <v>459</v>
      </c>
      <c r="I46" s="257" t="s">
        <v>488</v>
      </c>
      <c r="J46" s="257" t="s">
        <v>504</v>
      </c>
      <c r="K46" s="257" t="s">
        <v>488</v>
      </c>
      <c r="L46" s="257" t="s">
        <v>488</v>
      </c>
      <c r="M46" s="257" t="s">
        <v>488</v>
      </c>
      <c r="N46" s="257" t="s">
        <v>488</v>
      </c>
      <c r="O46" s="257" t="s">
        <v>488</v>
      </c>
      <c r="P46" s="257" t="s">
        <v>488</v>
      </c>
      <c r="Q46" s="257" t="s">
        <v>488</v>
      </c>
      <c r="R46" s="257" t="s">
        <v>488</v>
      </c>
      <c r="S46" s="278" t="s">
        <v>488</v>
      </c>
      <c r="AE46" s="278"/>
      <c r="AG46" s="280">
        <v>18</v>
      </c>
    </row>
    <row r="47" spans="2:33" s="281" customFormat="1" ht="12.75">
      <c r="B47" s="282"/>
      <c r="C47" s="282"/>
      <c r="E47" s="283"/>
      <c r="G47" s="284"/>
      <c r="H47" s="284" t="s">
        <v>541</v>
      </c>
      <c r="I47" s="285" t="s">
        <v>544</v>
      </c>
      <c r="J47" s="285" t="s">
        <v>622</v>
      </c>
      <c r="K47" s="286" t="s">
        <v>544</v>
      </c>
      <c r="L47" s="286" t="s">
        <v>544</v>
      </c>
      <c r="M47" s="286" t="s">
        <v>544</v>
      </c>
      <c r="N47" s="286" t="s">
        <v>544</v>
      </c>
      <c r="O47" s="286" t="s">
        <v>544</v>
      </c>
      <c r="P47" s="287" t="s">
        <v>544</v>
      </c>
      <c r="Q47" s="287" t="s">
        <v>544</v>
      </c>
      <c r="R47" s="287" t="s">
        <v>544</v>
      </c>
      <c r="S47" s="287" t="s">
        <v>544</v>
      </c>
      <c r="AE47" s="287"/>
      <c r="AG47" s="288"/>
    </row>
    <row r="48" spans="1:33" s="257" customFormat="1" ht="16.5">
      <c r="A48" s="257" t="s">
        <v>623</v>
      </c>
      <c r="B48" s="258" t="s">
        <v>351</v>
      </c>
      <c r="C48" s="258"/>
      <c r="D48" s="257">
        <v>23</v>
      </c>
      <c r="E48" s="259" t="s">
        <v>624</v>
      </c>
      <c r="G48" s="279"/>
      <c r="H48" s="279"/>
      <c r="S48" s="278"/>
      <c r="T48" s="257" t="s">
        <v>488</v>
      </c>
      <c r="U48" s="257" t="s">
        <v>488</v>
      </c>
      <c r="V48" s="257" t="s">
        <v>488</v>
      </c>
      <c r="W48" s="257" t="s">
        <v>488</v>
      </c>
      <c r="X48" s="257" t="s">
        <v>488</v>
      </c>
      <c r="Y48" s="257" t="s">
        <v>488</v>
      </c>
      <c r="Z48" s="257" t="s">
        <v>488</v>
      </c>
      <c r="AA48" s="257" t="s">
        <v>488</v>
      </c>
      <c r="AB48" s="257" t="s">
        <v>488</v>
      </c>
      <c r="AC48" s="257" t="s">
        <v>488</v>
      </c>
      <c r="AD48" s="257" t="s">
        <v>488</v>
      </c>
      <c r="AE48" s="278" t="s">
        <v>488</v>
      </c>
      <c r="AF48" s="257" t="s">
        <v>488</v>
      </c>
      <c r="AG48" s="280" t="s">
        <v>624</v>
      </c>
    </row>
    <row r="49" spans="2:33" s="281" customFormat="1" ht="13.5" customHeight="1">
      <c r="B49" s="282"/>
      <c r="C49" s="282"/>
      <c r="E49" s="283"/>
      <c r="G49" s="284"/>
      <c r="H49" s="284"/>
      <c r="I49" s="285"/>
      <c r="J49" s="285"/>
      <c r="K49" s="286"/>
      <c r="L49" s="286"/>
      <c r="M49" s="286"/>
      <c r="N49" s="286"/>
      <c r="O49" s="286"/>
      <c r="P49" s="287"/>
      <c r="Q49" s="287"/>
      <c r="R49" s="287"/>
      <c r="S49" s="287"/>
      <c r="T49" s="281" t="s">
        <v>625</v>
      </c>
      <c r="U49" s="281" t="s">
        <v>625</v>
      </c>
      <c r="V49" s="281" t="s">
        <v>625</v>
      </c>
      <c r="W49" s="281" t="s">
        <v>625</v>
      </c>
      <c r="X49" s="281" t="s">
        <v>625</v>
      </c>
      <c r="Y49" s="281" t="s">
        <v>625</v>
      </c>
      <c r="Z49" s="281" t="s">
        <v>625</v>
      </c>
      <c r="AA49" s="281" t="s">
        <v>625</v>
      </c>
      <c r="AB49" s="281" t="s">
        <v>625</v>
      </c>
      <c r="AC49" s="281" t="s">
        <v>625</v>
      </c>
      <c r="AD49" s="281" t="s">
        <v>625</v>
      </c>
      <c r="AE49" s="287" t="s">
        <v>625</v>
      </c>
      <c r="AF49" s="281" t="s">
        <v>625</v>
      </c>
      <c r="AG49" s="288"/>
    </row>
    <row r="50" spans="2:32" s="300" customFormat="1" ht="12.75">
      <c r="B50" s="301" t="s">
        <v>626</v>
      </c>
      <c r="C50" s="301"/>
      <c r="F50" s="300" t="s">
        <v>516</v>
      </c>
      <c r="H50" s="300" t="s">
        <v>541</v>
      </c>
      <c r="I50" s="300" t="s">
        <v>544</v>
      </c>
      <c r="J50" s="300" t="s">
        <v>622</v>
      </c>
      <c r="K50" s="300" t="s">
        <v>544</v>
      </c>
      <c r="L50" s="300" t="s">
        <v>544</v>
      </c>
      <c r="M50" s="300" t="s">
        <v>544</v>
      </c>
      <c r="N50" s="300" t="s">
        <v>544</v>
      </c>
      <c r="O50" s="300" t="s">
        <v>544</v>
      </c>
      <c r="P50" s="300" t="s">
        <v>544</v>
      </c>
      <c r="Q50" s="300" t="s">
        <v>544</v>
      </c>
      <c r="R50" s="300" t="s">
        <v>544</v>
      </c>
      <c r="S50" s="291" t="s">
        <v>544</v>
      </c>
      <c r="T50" s="300" t="s">
        <v>625</v>
      </c>
      <c r="U50" s="300" t="s">
        <v>625</v>
      </c>
      <c r="V50" s="300" t="s">
        <v>625</v>
      </c>
      <c r="W50" s="300" t="s">
        <v>625</v>
      </c>
      <c r="X50" s="300" t="s">
        <v>625</v>
      </c>
      <c r="Y50" s="300" t="s">
        <v>625</v>
      </c>
      <c r="Z50" s="300" t="s">
        <v>625</v>
      </c>
      <c r="AA50" s="300" t="s">
        <v>625</v>
      </c>
      <c r="AB50" s="300" t="s">
        <v>625</v>
      </c>
      <c r="AC50" s="300" t="s">
        <v>625</v>
      </c>
      <c r="AD50" s="300" t="s">
        <v>625</v>
      </c>
      <c r="AE50" s="291" t="s">
        <v>625</v>
      </c>
      <c r="AF50" s="300" t="s">
        <v>625</v>
      </c>
    </row>
    <row r="51" spans="2:33" s="277" customFormat="1" ht="12.75">
      <c r="B51" s="309"/>
      <c r="C51" s="309"/>
      <c r="F51" s="277" t="s">
        <v>262</v>
      </c>
      <c r="G51" s="277" t="s">
        <v>627</v>
      </c>
      <c r="H51" s="277" t="s">
        <v>628</v>
      </c>
      <c r="I51" s="277" t="s">
        <v>629</v>
      </c>
      <c r="J51" s="277" t="s">
        <v>630</v>
      </c>
      <c r="K51" s="277" t="s">
        <v>629</v>
      </c>
      <c r="L51" s="277" t="s">
        <v>629</v>
      </c>
      <c r="M51" s="277" t="s">
        <v>629</v>
      </c>
      <c r="N51" s="277" t="s">
        <v>629</v>
      </c>
      <c r="O51" s="277" t="s">
        <v>629</v>
      </c>
      <c r="P51" s="277" t="s">
        <v>629</v>
      </c>
      <c r="Q51" s="277" t="s">
        <v>629</v>
      </c>
      <c r="R51" s="277" t="s">
        <v>629</v>
      </c>
      <c r="S51" s="291" t="s">
        <v>629</v>
      </c>
      <c r="T51" s="277" t="s">
        <v>631</v>
      </c>
      <c r="U51" s="277" t="s">
        <v>631</v>
      </c>
      <c r="V51" s="277" t="s">
        <v>631</v>
      </c>
      <c r="W51" s="277" t="s">
        <v>631</v>
      </c>
      <c r="X51" s="277" t="s">
        <v>631</v>
      </c>
      <c r="Y51" s="277" t="s">
        <v>631</v>
      </c>
      <c r="Z51" s="277" t="s">
        <v>631</v>
      </c>
      <c r="AA51" s="277" t="s">
        <v>631</v>
      </c>
      <c r="AB51" s="277" t="s">
        <v>631</v>
      </c>
      <c r="AC51" s="277" t="s">
        <v>631</v>
      </c>
      <c r="AD51" s="277" t="s">
        <v>631</v>
      </c>
      <c r="AE51" s="291" t="s">
        <v>631</v>
      </c>
      <c r="AF51" s="277" t="s">
        <v>631</v>
      </c>
      <c r="AG51" s="300"/>
    </row>
    <row r="52" spans="2:33" s="303" customFormat="1" ht="12.75">
      <c r="B52" s="304"/>
      <c r="C52" s="304"/>
      <c r="G52" s="277"/>
      <c r="H52" s="277"/>
      <c r="S52" s="287"/>
      <c r="AE52" s="287"/>
      <c r="AF52" s="310"/>
      <c r="AG52" s="305"/>
    </row>
    <row r="53" spans="2:33" s="303" customFormat="1" ht="12.75">
      <c r="B53" s="304"/>
      <c r="C53" s="304"/>
      <c r="G53" s="277"/>
      <c r="H53" s="277"/>
      <c r="S53" s="287"/>
      <c r="AE53" s="287"/>
      <c r="AF53" s="310"/>
      <c r="AG53" s="305"/>
    </row>
    <row r="54" spans="2:32" s="300" customFormat="1" ht="12.75">
      <c r="B54" s="301" t="s">
        <v>632</v>
      </c>
      <c r="C54" s="301"/>
      <c r="F54" s="300" t="s">
        <v>516</v>
      </c>
      <c r="G54" s="300" t="s">
        <v>517</v>
      </c>
      <c r="H54" s="300" t="s">
        <v>633</v>
      </c>
      <c r="I54" s="300" t="s">
        <v>486</v>
      </c>
      <c r="J54" s="300" t="s">
        <v>634</v>
      </c>
      <c r="K54" s="300" t="s">
        <v>635</v>
      </c>
      <c r="L54" s="300" t="s">
        <v>636</v>
      </c>
      <c r="M54" s="300" t="s">
        <v>637</v>
      </c>
      <c r="N54" s="300" t="s">
        <v>638</v>
      </c>
      <c r="O54" s="300" t="s">
        <v>504</v>
      </c>
      <c r="P54" s="300" t="s">
        <v>575</v>
      </c>
      <c r="Q54" s="300" t="s">
        <v>564</v>
      </c>
      <c r="R54" s="300" t="s">
        <v>639</v>
      </c>
      <c r="S54" s="291" t="s">
        <v>640</v>
      </c>
      <c r="T54" s="300" t="s">
        <v>641</v>
      </c>
      <c r="U54" s="300" t="s">
        <v>642</v>
      </c>
      <c r="V54" s="300" t="s">
        <v>643</v>
      </c>
      <c r="W54" s="300" t="s">
        <v>644</v>
      </c>
      <c r="X54" s="300" t="s">
        <v>645</v>
      </c>
      <c r="Y54" s="300" t="s">
        <v>646</v>
      </c>
      <c r="Z54" s="300" t="s">
        <v>647</v>
      </c>
      <c r="AA54" s="300" t="s">
        <v>648</v>
      </c>
      <c r="AB54" s="300" t="s">
        <v>649</v>
      </c>
      <c r="AC54" s="300" t="s">
        <v>650</v>
      </c>
      <c r="AD54" s="300" t="s">
        <v>651</v>
      </c>
      <c r="AE54" s="291" t="s">
        <v>652</v>
      </c>
      <c r="AF54" s="302" t="s">
        <v>653</v>
      </c>
    </row>
    <row r="55" spans="2:33" s="303" customFormat="1" ht="12.75">
      <c r="B55" s="304"/>
      <c r="C55" s="304"/>
      <c r="F55" s="303" t="s">
        <v>262</v>
      </c>
      <c r="G55" s="303" t="s">
        <v>654</v>
      </c>
      <c r="H55" s="303" t="s">
        <v>655</v>
      </c>
      <c r="I55" s="303" t="s">
        <v>656</v>
      </c>
      <c r="J55" s="303" t="s">
        <v>657</v>
      </c>
      <c r="K55" s="303" t="s">
        <v>658</v>
      </c>
      <c r="L55" s="303" t="s">
        <v>659</v>
      </c>
      <c r="M55" s="303" t="s">
        <v>660</v>
      </c>
      <c r="N55" s="303" t="s">
        <v>661</v>
      </c>
      <c r="O55" s="303" t="s">
        <v>662</v>
      </c>
      <c r="P55" s="303" t="s">
        <v>663</v>
      </c>
      <c r="Q55" s="303" t="s">
        <v>664</v>
      </c>
      <c r="R55" s="303" t="s">
        <v>665</v>
      </c>
      <c r="S55" s="287" t="s">
        <v>666</v>
      </c>
      <c r="T55" s="303" t="s">
        <v>667</v>
      </c>
      <c r="U55" s="303" t="s">
        <v>668</v>
      </c>
      <c r="V55" s="303" t="s">
        <v>669</v>
      </c>
      <c r="W55" s="303" t="s">
        <v>670</v>
      </c>
      <c r="X55" s="303" t="s">
        <v>671</v>
      </c>
      <c r="Y55" s="303" t="s">
        <v>672</v>
      </c>
      <c r="Z55" s="303" t="s">
        <v>673</v>
      </c>
      <c r="AA55" s="303" t="s">
        <v>674</v>
      </c>
      <c r="AB55" s="303" t="s">
        <v>675</v>
      </c>
      <c r="AC55" s="303" t="s">
        <v>676</v>
      </c>
      <c r="AD55" s="303" t="s">
        <v>677</v>
      </c>
      <c r="AE55" s="287" t="s">
        <v>678</v>
      </c>
      <c r="AF55" s="310" t="s">
        <v>679</v>
      </c>
      <c r="AG55" s="305"/>
    </row>
    <row r="56" spans="1:33" ht="16.5">
      <c r="A56" s="204"/>
      <c r="C56" s="218"/>
      <c r="AE56" s="278"/>
      <c r="AF56" s="197"/>
      <c r="AG56" s="205"/>
    </row>
    <row r="57" spans="2:32" s="305" customFormat="1" ht="12.75">
      <c r="B57" s="311" t="s">
        <v>632</v>
      </c>
      <c r="C57" s="311"/>
      <c r="F57" s="305" t="s">
        <v>516</v>
      </c>
      <c r="G57" s="305" t="s">
        <v>517</v>
      </c>
      <c r="H57" s="305" t="s">
        <v>470</v>
      </c>
      <c r="I57" s="305" t="s">
        <v>680</v>
      </c>
      <c r="J57" s="305" t="s">
        <v>502</v>
      </c>
      <c r="K57" s="305" t="s">
        <v>681</v>
      </c>
      <c r="L57" s="305" t="s">
        <v>682</v>
      </c>
      <c r="M57" s="305" t="s">
        <v>683</v>
      </c>
      <c r="N57" s="305" t="s">
        <v>684</v>
      </c>
      <c r="O57" s="305" t="s">
        <v>580</v>
      </c>
      <c r="P57" s="305" t="s">
        <v>685</v>
      </c>
      <c r="Q57" s="305" t="s">
        <v>686</v>
      </c>
      <c r="R57" s="305" t="s">
        <v>687</v>
      </c>
      <c r="S57" s="287" t="s">
        <v>688</v>
      </c>
      <c r="T57" s="305" t="s">
        <v>689</v>
      </c>
      <c r="U57" s="305" t="s">
        <v>690</v>
      </c>
      <c r="V57" s="305" t="s">
        <v>691</v>
      </c>
      <c r="W57" s="305" t="s">
        <v>692</v>
      </c>
      <c r="X57" s="305" t="s">
        <v>693</v>
      </c>
      <c r="Y57" s="305" t="s">
        <v>694</v>
      </c>
      <c r="Z57" s="305" t="s">
        <v>695</v>
      </c>
      <c r="AA57" s="305" t="s">
        <v>696</v>
      </c>
      <c r="AB57" s="305" t="s">
        <v>697</v>
      </c>
      <c r="AC57" s="305" t="s">
        <v>698</v>
      </c>
      <c r="AD57" s="305" t="s">
        <v>699</v>
      </c>
      <c r="AE57" s="287" t="s">
        <v>700</v>
      </c>
      <c r="AF57" s="306" t="s">
        <v>701</v>
      </c>
    </row>
    <row r="58" spans="2:33" s="303" customFormat="1" ht="12.75">
      <c r="B58" s="304"/>
      <c r="C58" s="304"/>
      <c r="F58" s="303" t="s">
        <v>262</v>
      </c>
      <c r="G58" s="303" t="s">
        <v>654</v>
      </c>
      <c r="H58" s="303" t="s">
        <v>655</v>
      </c>
      <c r="I58" s="303" t="s">
        <v>656</v>
      </c>
      <c r="J58" s="303" t="s">
        <v>657</v>
      </c>
      <c r="K58" s="303" t="s">
        <v>658</v>
      </c>
      <c r="L58" s="303" t="s">
        <v>659</v>
      </c>
      <c r="M58" s="303" t="s">
        <v>660</v>
      </c>
      <c r="N58" s="303" t="s">
        <v>661</v>
      </c>
      <c r="O58" s="303" t="s">
        <v>662</v>
      </c>
      <c r="P58" s="303" t="s">
        <v>663</v>
      </c>
      <c r="Q58" s="303" t="s">
        <v>664</v>
      </c>
      <c r="R58" s="303" t="s">
        <v>665</v>
      </c>
      <c r="S58" s="287" t="s">
        <v>666</v>
      </c>
      <c r="T58" s="303" t="s">
        <v>667</v>
      </c>
      <c r="U58" s="303" t="s">
        <v>668</v>
      </c>
      <c r="V58" s="303" t="s">
        <v>669</v>
      </c>
      <c r="W58" s="303" t="s">
        <v>670</v>
      </c>
      <c r="X58" s="303" t="s">
        <v>671</v>
      </c>
      <c r="Y58" s="303" t="s">
        <v>672</v>
      </c>
      <c r="Z58" s="303" t="s">
        <v>673</v>
      </c>
      <c r="AA58" s="303" t="s">
        <v>674</v>
      </c>
      <c r="AB58" s="303" t="s">
        <v>675</v>
      </c>
      <c r="AC58" s="303" t="s">
        <v>676</v>
      </c>
      <c r="AD58" s="303" t="s">
        <v>677</v>
      </c>
      <c r="AE58" s="287" t="s">
        <v>678</v>
      </c>
      <c r="AF58" s="310" t="s">
        <v>679</v>
      </c>
      <c r="AG58" s="305"/>
    </row>
    <row r="59" spans="1:33" ht="16.5">
      <c r="A59" s="204"/>
      <c r="C59" s="218"/>
      <c r="AE59" s="278"/>
      <c r="AF59" s="204"/>
      <c r="AG59" s="205"/>
    </row>
    <row r="60" spans="1:33" ht="16.5">
      <c r="A60" s="218" t="s">
        <v>702</v>
      </c>
      <c r="B60" s="204"/>
      <c r="AE60" s="278"/>
      <c r="AF60" s="204"/>
      <c r="AG60" s="205"/>
    </row>
    <row r="61" spans="1:33" ht="16.5">
      <c r="A61" s="204"/>
      <c r="B61" s="204"/>
      <c r="AE61" s="278"/>
      <c r="AF61" s="204"/>
      <c r="AG61" s="205"/>
    </row>
    <row r="62" spans="1:33" ht="16.5">
      <c r="A62" s="204"/>
      <c r="B62" s="204"/>
      <c r="AE62" s="278"/>
      <c r="AF62" s="204"/>
      <c r="AG62" s="205"/>
    </row>
    <row r="63" spans="1:33" ht="16.5">
      <c r="A63" s="204"/>
      <c r="B63" s="204"/>
      <c r="AE63" s="278"/>
      <c r="AF63" s="204"/>
      <c r="AG63" s="205"/>
    </row>
    <row r="64" spans="1:33" ht="16.5">
      <c r="A64" s="204"/>
      <c r="B64" s="204"/>
      <c r="AE64" s="278"/>
      <c r="AF64" s="204"/>
      <c r="AG64" s="205"/>
    </row>
    <row r="65" spans="1:33" ht="16.5">
      <c r="A65" s="204"/>
      <c r="B65" s="312"/>
      <c r="C65" s="312"/>
      <c r="AE65" s="278"/>
      <c r="AF65" s="312"/>
      <c r="AG65" s="205"/>
    </row>
    <row r="66" spans="1:33" ht="16.5">
      <c r="A66" s="204"/>
      <c r="B66" s="312"/>
      <c r="C66" s="312"/>
      <c r="AE66" s="278"/>
      <c r="AF66" s="312"/>
      <c r="AG66" s="205"/>
    </row>
    <row r="67" spans="1:33" ht="16.5">
      <c r="A67" s="204"/>
      <c r="B67" s="312"/>
      <c r="C67" s="312"/>
      <c r="AE67" s="278"/>
      <c r="AF67" s="312"/>
      <c r="AG67" s="205"/>
    </row>
    <row r="68" spans="1:33" ht="16.5">
      <c r="A68" s="204"/>
      <c r="B68" s="312"/>
      <c r="C68" s="312"/>
      <c r="AE68" s="278"/>
      <c r="AF68" s="312"/>
      <c r="AG68" s="205"/>
    </row>
    <row r="69" spans="1:33" ht="16.5">
      <c r="A69" s="204"/>
      <c r="C69" s="218"/>
      <c r="AE69" s="278"/>
      <c r="AF69"/>
      <c r="AG69" s="205"/>
    </row>
    <row r="70" spans="1:33" ht="16.5">
      <c r="A70" s="204"/>
      <c r="C70" s="218"/>
      <c r="AE70" s="278"/>
      <c r="AF70"/>
      <c r="AG70" s="205"/>
    </row>
    <row r="71" spans="1:33" ht="16.5">
      <c r="A71" s="204"/>
      <c r="C71" s="218"/>
      <c r="AE71" s="278"/>
      <c r="AF71"/>
      <c r="AG71" s="205"/>
    </row>
    <row r="72" spans="1:33" ht="16.5">
      <c r="A72" s="204"/>
      <c r="C72" s="218"/>
      <c r="AE72" s="278"/>
      <c r="AF72"/>
      <c r="AG72" s="205"/>
    </row>
    <row r="73" spans="3:31" s="224" customFormat="1" ht="16.5">
      <c r="C73" s="229"/>
      <c r="G73" s="215"/>
      <c r="H73" s="215"/>
      <c r="S73" s="278"/>
      <c r="AE73" s="278"/>
    </row>
    <row r="74" spans="2:31" s="224" customFormat="1" ht="16.5">
      <c r="B74" s="229"/>
      <c r="G74" s="215"/>
      <c r="H74" s="215"/>
      <c r="S74" s="278"/>
      <c r="AE74" s="278"/>
    </row>
    <row r="75" spans="2:31" s="224" customFormat="1" ht="16.5">
      <c r="B75" s="229"/>
      <c r="G75" s="215"/>
      <c r="H75" s="215"/>
      <c r="S75" s="278"/>
      <c r="AE75" s="27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4"/>
  <sheetViews>
    <sheetView zoomScalePageLayoutView="0" workbookViewId="0" topLeftCell="A3">
      <selection activeCell="A9" sqref="A9"/>
    </sheetView>
  </sheetViews>
  <sheetFormatPr defaultColWidth="9.00390625" defaultRowHeight="13.5"/>
  <cols>
    <col min="1" max="1" width="36.125" style="218" customWidth="1"/>
    <col min="2" max="2" width="9.00390625" style="218" customWidth="1"/>
    <col min="3" max="6" width="9.00390625" style="204" customWidth="1"/>
    <col min="7" max="8" width="9.00390625" style="277" customWidth="1"/>
    <col min="9" max="18" width="9.00390625" style="204" customWidth="1"/>
    <col min="19" max="19" width="9.00390625" style="278" customWidth="1"/>
    <col min="20" max="30" width="9.00390625" style="204" customWidth="1"/>
    <col min="31" max="31" width="9.00390625" style="313" customWidth="1"/>
    <col min="32" max="32" width="9.00390625" style="205" customWidth="1"/>
    <col min="33" max="16384" width="9.00390625" style="204" customWidth="1"/>
  </cols>
  <sheetData>
    <row r="1" spans="1:256" s="269" customFormat="1" ht="16.5">
      <c r="A1" s="264" t="s">
        <v>477</v>
      </c>
      <c r="B1" s="265"/>
      <c r="C1" s="265"/>
      <c r="D1" s="266"/>
      <c r="E1" s="266"/>
      <c r="F1" s="266" t="s">
        <v>478</v>
      </c>
      <c r="G1" s="267" t="s">
        <v>479</v>
      </c>
      <c r="H1" s="267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8" t="s">
        <v>480</v>
      </c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8" t="s">
        <v>481</v>
      </c>
      <c r="AG1" s="270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  <c r="IL1" s="266"/>
      <c r="IM1" s="266"/>
      <c r="IN1" s="266"/>
      <c r="IO1" s="266"/>
      <c r="IP1" s="266"/>
      <c r="IQ1" s="266"/>
      <c r="IR1" s="266"/>
      <c r="IS1" s="266"/>
      <c r="IT1" s="266"/>
      <c r="IU1" s="266"/>
      <c r="IV1" s="266"/>
    </row>
    <row r="2" spans="2:256" s="269" customFormat="1" ht="16.5">
      <c r="B2" s="265"/>
      <c r="C2" s="265"/>
      <c r="D2" s="266"/>
      <c r="E2" s="266"/>
      <c r="F2" s="266" t="s">
        <v>237</v>
      </c>
      <c r="G2" s="271" t="s">
        <v>389</v>
      </c>
      <c r="H2" s="267" t="s">
        <v>482</v>
      </c>
      <c r="I2" s="266" t="s">
        <v>483</v>
      </c>
      <c r="J2" s="266" t="s">
        <v>484</v>
      </c>
      <c r="K2" s="266" t="s">
        <v>459</v>
      </c>
      <c r="L2" s="272" t="s">
        <v>485</v>
      </c>
      <c r="M2" s="272" t="s">
        <v>470</v>
      </c>
      <c r="N2" s="266" t="s">
        <v>486</v>
      </c>
      <c r="O2" s="266" t="s">
        <v>487</v>
      </c>
      <c r="P2" s="266" t="s">
        <v>488</v>
      </c>
      <c r="Q2" s="266" t="s">
        <v>458</v>
      </c>
      <c r="R2" s="273" t="s">
        <v>489</v>
      </c>
      <c r="S2" s="268" t="s">
        <v>389</v>
      </c>
      <c r="T2" s="266" t="s">
        <v>482</v>
      </c>
      <c r="U2" s="266" t="s">
        <v>483</v>
      </c>
      <c r="V2" s="266" t="s">
        <v>484</v>
      </c>
      <c r="W2" s="266" t="s">
        <v>459</v>
      </c>
      <c r="X2" s="272" t="s">
        <v>485</v>
      </c>
      <c r="Y2" s="272" t="s">
        <v>470</v>
      </c>
      <c r="Z2" s="266" t="s">
        <v>486</v>
      </c>
      <c r="AA2" s="266" t="s">
        <v>487</v>
      </c>
      <c r="AB2" s="266" t="s">
        <v>488</v>
      </c>
      <c r="AC2" s="266" t="s">
        <v>458</v>
      </c>
      <c r="AD2" s="273" t="s">
        <v>489</v>
      </c>
      <c r="AE2" s="268" t="s">
        <v>389</v>
      </c>
      <c r="AF2" s="269" t="s">
        <v>482</v>
      </c>
      <c r="AG2" s="270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/>
      <c r="HM2" s="266"/>
      <c r="HN2" s="266"/>
      <c r="HO2" s="266"/>
      <c r="HP2" s="266"/>
      <c r="HQ2" s="266"/>
      <c r="HR2" s="266"/>
      <c r="HS2" s="266"/>
      <c r="HT2" s="266"/>
      <c r="HU2" s="266"/>
      <c r="HV2" s="266"/>
      <c r="HW2" s="266"/>
      <c r="HX2" s="266"/>
      <c r="HY2" s="266"/>
      <c r="HZ2" s="266"/>
      <c r="IA2" s="266"/>
      <c r="IB2" s="266"/>
      <c r="IC2" s="266"/>
      <c r="ID2" s="266"/>
      <c r="IE2" s="266"/>
      <c r="IF2" s="266"/>
      <c r="IG2" s="266"/>
      <c r="IH2" s="266"/>
      <c r="II2" s="266"/>
      <c r="IJ2" s="266"/>
      <c r="IK2" s="266"/>
      <c r="IL2" s="266"/>
      <c r="IM2" s="266"/>
      <c r="IN2" s="266"/>
      <c r="IO2" s="266"/>
      <c r="IP2" s="266"/>
      <c r="IQ2" s="266"/>
      <c r="IR2" s="266"/>
      <c r="IS2" s="266"/>
      <c r="IT2" s="266"/>
      <c r="IU2" s="266"/>
      <c r="IV2" s="266"/>
    </row>
    <row r="3" spans="1:35" s="266" customFormat="1" ht="16.5">
      <c r="A3" s="266" t="s">
        <v>490</v>
      </c>
      <c r="B3" s="265"/>
      <c r="C3" s="265"/>
      <c r="G3" s="271" t="s">
        <v>491</v>
      </c>
      <c r="H3" s="271"/>
      <c r="I3" s="274" t="s">
        <v>492</v>
      </c>
      <c r="J3" s="274" t="s">
        <v>492</v>
      </c>
      <c r="K3" s="275" t="s">
        <v>493</v>
      </c>
      <c r="L3" s="275"/>
      <c r="M3" s="275"/>
      <c r="N3" s="275"/>
      <c r="O3" s="275"/>
      <c r="P3" s="268" t="s">
        <v>494</v>
      </c>
      <c r="Q3" s="268"/>
      <c r="R3" s="268"/>
      <c r="S3" s="268" t="s">
        <v>495</v>
      </c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68"/>
      <c r="AG3" s="270"/>
      <c r="AH3" s="276"/>
      <c r="AI3" s="276"/>
    </row>
    <row r="4" spans="1:33" ht="16.5">
      <c r="A4" s="204"/>
      <c r="B4" s="218" t="s">
        <v>325</v>
      </c>
      <c r="C4" s="218" t="s">
        <v>326</v>
      </c>
      <c r="D4" s="204" t="s">
        <v>496</v>
      </c>
      <c r="E4" s="204" t="s">
        <v>497</v>
      </c>
      <c r="G4" s="277">
        <v>1</v>
      </c>
      <c r="H4" s="277">
        <v>2</v>
      </c>
      <c r="I4" s="204">
        <v>3</v>
      </c>
      <c r="J4" s="204" t="s">
        <v>484</v>
      </c>
      <c r="K4" s="204" t="s">
        <v>459</v>
      </c>
      <c r="L4" s="204" t="s">
        <v>485</v>
      </c>
      <c r="M4" s="204" t="s">
        <v>470</v>
      </c>
      <c r="N4" s="204" t="s">
        <v>486</v>
      </c>
      <c r="O4" s="204" t="s">
        <v>487</v>
      </c>
      <c r="P4" s="278" t="s">
        <v>488</v>
      </c>
      <c r="Q4" s="278" t="s">
        <v>458</v>
      </c>
      <c r="R4" s="278" t="s">
        <v>489</v>
      </c>
      <c r="S4" s="278" t="s">
        <v>469</v>
      </c>
      <c r="T4" s="204" t="s">
        <v>498</v>
      </c>
      <c r="U4" s="204" t="s">
        <v>499</v>
      </c>
      <c r="V4" s="204" t="s">
        <v>500</v>
      </c>
      <c r="W4" s="204" t="s">
        <v>501</v>
      </c>
      <c r="X4" s="204" t="s">
        <v>502</v>
      </c>
      <c r="Y4" s="204" t="s">
        <v>503</v>
      </c>
      <c r="Z4" s="204" t="s">
        <v>504</v>
      </c>
      <c r="AA4" s="204" t="s">
        <v>505</v>
      </c>
      <c r="AB4" s="204" t="s">
        <v>506</v>
      </c>
      <c r="AC4" s="204" t="s">
        <v>507</v>
      </c>
      <c r="AD4" s="204" t="s">
        <v>508</v>
      </c>
      <c r="AE4" s="278" t="s">
        <v>509</v>
      </c>
      <c r="AF4" s="204" t="s">
        <v>510</v>
      </c>
      <c r="AG4" s="205" t="s">
        <v>497</v>
      </c>
    </row>
    <row r="5" spans="1:33" s="289" customFormat="1" ht="12.75">
      <c r="A5" s="289" t="s">
        <v>405</v>
      </c>
      <c r="B5" s="290" t="s">
        <v>351</v>
      </c>
      <c r="C5" s="290" t="s">
        <v>327</v>
      </c>
      <c r="D5" s="289">
        <v>5</v>
      </c>
      <c r="E5" s="240">
        <v>2</v>
      </c>
      <c r="K5" s="289" t="s">
        <v>488</v>
      </c>
      <c r="L5" s="289" t="s">
        <v>488</v>
      </c>
      <c r="M5" s="289" t="s">
        <v>488</v>
      </c>
      <c r="N5" s="289" t="s">
        <v>504</v>
      </c>
      <c r="O5" s="289" t="s">
        <v>512</v>
      </c>
      <c r="P5" s="289" t="s">
        <v>512</v>
      </c>
      <c r="Q5" s="289" t="s">
        <v>512</v>
      </c>
      <c r="R5" s="289" t="s">
        <v>488</v>
      </c>
      <c r="S5" s="291" t="s">
        <v>389</v>
      </c>
      <c r="T5" s="289" t="s">
        <v>488</v>
      </c>
      <c r="U5" s="289" t="s">
        <v>504</v>
      </c>
      <c r="V5" s="289" t="s">
        <v>512</v>
      </c>
      <c r="W5" s="289" t="s">
        <v>504</v>
      </c>
      <c r="X5" s="289" t="s">
        <v>488</v>
      </c>
      <c r="Y5" s="289" t="s">
        <v>459</v>
      </c>
      <c r="Z5" s="289" t="s">
        <v>459</v>
      </c>
      <c r="AA5" s="289" t="s">
        <v>512</v>
      </c>
      <c r="AB5" s="289" t="s">
        <v>512</v>
      </c>
      <c r="AC5" s="289" t="s">
        <v>512</v>
      </c>
      <c r="AD5" s="289" t="s">
        <v>488</v>
      </c>
      <c r="AE5" s="291" t="s">
        <v>389</v>
      </c>
      <c r="AF5" s="289" t="s">
        <v>504</v>
      </c>
      <c r="AG5" s="240">
        <v>2</v>
      </c>
    </row>
    <row r="6" spans="2:33" s="281" customFormat="1" ht="12.75">
      <c r="B6" s="282"/>
      <c r="C6" s="282"/>
      <c r="E6" s="283"/>
      <c r="G6" s="284"/>
      <c r="H6" s="284"/>
      <c r="I6" s="285"/>
      <c r="J6" s="285"/>
      <c r="K6" s="286" t="s">
        <v>447</v>
      </c>
      <c r="L6" s="286" t="s">
        <v>447</v>
      </c>
      <c r="M6" s="286" t="s">
        <v>447</v>
      </c>
      <c r="N6" s="286" t="s">
        <v>389</v>
      </c>
      <c r="O6" s="286" t="s">
        <v>523</v>
      </c>
      <c r="P6" s="287" t="s">
        <v>523</v>
      </c>
      <c r="Q6" s="287" t="s">
        <v>523</v>
      </c>
      <c r="R6" s="287" t="s">
        <v>447</v>
      </c>
      <c r="S6" s="287" t="s">
        <v>524</v>
      </c>
      <c r="T6" s="281" t="s">
        <v>447</v>
      </c>
      <c r="U6" s="281" t="s">
        <v>389</v>
      </c>
      <c r="V6" s="281" t="s">
        <v>523</v>
      </c>
      <c r="W6" s="281" t="s">
        <v>389</v>
      </c>
      <c r="X6" s="281" t="s">
        <v>447</v>
      </c>
      <c r="Y6" s="281" t="s">
        <v>525</v>
      </c>
      <c r="Z6" s="281" t="s">
        <v>525</v>
      </c>
      <c r="AA6" s="281" t="s">
        <v>523</v>
      </c>
      <c r="AB6" s="281" t="s">
        <v>523</v>
      </c>
      <c r="AC6" s="281" t="s">
        <v>523</v>
      </c>
      <c r="AD6" s="281" t="s">
        <v>447</v>
      </c>
      <c r="AE6" s="287" t="s">
        <v>524</v>
      </c>
      <c r="AF6" s="281" t="s">
        <v>389</v>
      </c>
      <c r="AG6" s="288"/>
    </row>
    <row r="7" spans="1:33" s="292" customFormat="1" ht="12.75">
      <c r="A7" s="292" t="s">
        <v>328</v>
      </c>
      <c r="B7" s="293" t="s">
        <v>327</v>
      </c>
      <c r="C7" s="293"/>
      <c r="D7" s="292">
        <v>7</v>
      </c>
      <c r="E7" s="223">
        <v>3</v>
      </c>
      <c r="S7" s="291" t="s">
        <v>459</v>
      </c>
      <c r="T7" s="292" t="s">
        <v>488</v>
      </c>
      <c r="U7" s="292" t="s">
        <v>499</v>
      </c>
      <c r="V7" s="292" t="s">
        <v>499</v>
      </c>
      <c r="W7" s="292" t="s">
        <v>504</v>
      </c>
      <c r="X7" s="292" t="s">
        <v>512</v>
      </c>
      <c r="Y7" s="292" t="s">
        <v>526</v>
      </c>
      <c r="Z7" s="292" t="s">
        <v>513</v>
      </c>
      <c r="AA7" s="292" t="s">
        <v>527</v>
      </c>
      <c r="AB7" s="292" t="s">
        <v>514</v>
      </c>
      <c r="AC7" s="292" t="s">
        <v>417</v>
      </c>
      <c r="AD7" s="292" t="s">
        <v>514</v>
      </c>
      <c r="AE7" s="291" t="s">
        <v>527</v>
      </c>
      <c r="AF7" s="292" t="s">
        <v>514</v>
      </c>
      <c r="AG7" s="280">
        <v>3</v>
      </c>
    </row>
    <row r="8" spans="2:33" s="281" customFormat="1" ht="12.75">
      <c r="B8" s="282"/>
      <c r="C8" s="282"/>
      <c r="E8" s="283"/>
      <c r="G8" s="284"/>
      <c r="H8" s="284"/>
      <c r="I8" s="285"/>
      <c r="J8" s="285"/>
      <c r="K8" s="286"/>
      <c r="L8" s="286"/>
      <c r="M8" s="286"/>
      <c r="N8" s="286"/>
      <c r="O8" s="286"/>
      <c r="P8" s="287"/>
      <c r="Q8" s="287"/>
      <c r="R8" s="287"/>
      <c r="S8" s="287" t="s">
        <v>528</v>
      </c>
      <c r="T8" s="281" t="s">
        <v>529</v>
      </c>
      <c r="U8" s="281" t="s">
        <v>389</v>
      </c>
      <c r="V8" s="281" t="s">
        <v>389</v>
      </c>
      <c r="W8" s="281" t="s">
        <v>530</v>
      </c>
      <c r="X8" s="281" t="s">
        <v>531</v>
      </c>
      <c r="Y8" s="281" t="s">
        <v>532</v>
      </c>
      <c r="Z8" s="281" t="s">
        <v>528</v>
      </c>
      <c r="AA8" s="281" t="s">
        <v>533</v>
      </c>
      <c r="AB8" s="281" t="s">
        <v>534</v>
      </c>
      <c r="AC8" s="281" t="s">
        <v>535</v>
      </c>
      <c r="AD8" s="281" t="s">
        <v>534</v>
      </c>
      <c r="AE8" s="287" t="s">
        <v>533</v>
      </c>
      <c r="AF8" s="281" t="s">
        <v>534</v>
      </c>
      <c r="AG8" s="288"/>
    </row>
    <row r="9" spans="1:33" s="289" customFormat="1" ht="15">
      <c r="A9" s="358" t="s">
        <v>958</v>
      </c>
      <c r="B9" s="290" t="s">
        <v>351</v>
      </c>
      <c r="C9" s="290" t="s">
        <v>327</v>
      </c>
      <c r="D9" s="289">
        <v>6</v>
      </c>
      <c r="E9" s="240">
        <v>4</v>
      </c>
      <c r="S9" s="291"/>
      <c r="T9" s="289" t="s">
        <v>459</v>
      </c>
      <c r="U9" s="289" t="s">
        <v>488</v>
      </c>
      <c r="V9" s="289" t="s">
        <v>488</v>
      </c>
      <c r="W9" s="289" t="s">
        <v>504</v>
      </c>
      <c r="X9" s="289" t="s">
        <v>459</v>
      </c>
      <c r="Y9" s="289" t="s">
        <v>459</v>
      </c>
      <c r="Z9" s="289" t="s">
        <v>488</v>
      </c>
      <c r="AA9" s="289" t="s">
        <v>504</v>
      </c>
      <c r="AB9" s="289" t="s">
        <v>504</v>
      </c>
      <c r="AC9" s="289" t="s">
        <v>504</v>
      </c>
      <c r="AD9" s="289" t="s">
        <v>459</v>
      </c>
      <c r="AE9" s="291" t="s">
        <v>389</v>
      </c>
      <c r="AF9" s="289" t="s">
        <v>504</v>
      </c>
      <c r="AG9" s="280">
        <v>4</v>
      </c>
    </row>
    <row r="10" spans="2:33" s="281" customFormat="1" ht="12.75">
      <c r="B10" s="282"/>
      <c r="C10" s="282"/>
      <c r="E10" s="283"/>
      <c r="G10" s="284"/>
      <c r="H10" s="284"/>
      <c r="I10" s="285"/>
      <c r="J10" s="285"/>
      <c r="K10" s="286"/>
      <c r="L10" s="286"/>
      <c r="M10" s="286"/>
      <c r="N10" s="286"/>
      <c r="O10" s="286"/>
      <c r="P10" s="287"/>
      <c r="Q10" s="287"/>
      <c r="R10" s="287"/>
      <c r="S10" s="287"/>
      <c r="T10" s="281" t="s">
        <v>536</v>
      </c>
      <c r="U10" s="281" t="s">
        <v>537</v>
      </c>
      <c r="V10" s="281" t="s">
        <v>537</v>
      </c>
      <c r="W10" s="281" t="s">
        <v>538</v>
      </c>
      <c r="X10" s="281" t="s">
        <v>536</v>
      </c>
      <c r="Y10" s="281" t="s">
        <v>536</v>
      </c>
      <c r="Z10" s="281" t="s">
        <v>537</v>
      </c>
      <c r="AA10" s="281" t="s">
        <v>538</v>
      </c>
      <c r="AB10" s="281" t="s">
        <v>538</v>
      </c>
      <c r="AC10" s="281" t="s">
        <v>538</v>
      </c>
      <c r="AD10" s="281" t="s">
        <v>536</v>
      </c>
      <c r="AE10" s="287" t="s">
        <v>524</v>
      </c>
      <c r="AF10" s="281" t="s">
        <v>538</v>
      </c>
      <c r="AG10" s="288"/>
    </row>
    <row r="11" spans="1:33" s="289" customFormat="1" ht="12.75">
      <c r="A11" s="289" t="s">
        <v>418</v>
      </c>
      <c r="B11" s="290" t="s">
        <v>351</v>
      </c>
      <c r="C11" s="290" t="s">
        <v>327</v>
      </c>
      <c r="D11" s="289">
        <v>10</v>
      </c>
      <c r="E11" s="240">
        <v>5</v>
      </c>
      <c r="K11" s="289" t="s">
        <v>389</v>
      </c>
      <c r="L11" s="289" t="s">
        <v>389</v>
      </c>
      <c r="M11" s="289" t="s">
        <v>389</v>
      </c>
      <c r="N11" s="289" t="s">
        <v>389</v>
      </c>
      <c r="O11" s="289" t="s">
        <v>488</v>
      </c>
      <c r="P11" s="289" t="s">
        <v>488</v>
      </c>
      <c r="Q11" s="289" t="s">
        <v>504</v>
      </c>
      <c r="R11" s="289" t="s">
        <v>488</v>
      </c>
      <c r="S11" s="291" t="s">
        <v>389</v>
      </c>
      <c r="T11" s="289" t="s">
        <v>488</v>
      </c>
      <c r="U11" s="289" t="s">
        <v>504</v>
      </c>
      <c r="V11" s="289" t="s">
        <v>512</v>
      </c>
      <c r="W11" s="289" t="s">
        <v>512</v>
      </c>
      <c r="X11" s="289" t="s">
        <v>488</v>
      </c>
      <c r="Y11" s="289" t="s">
        <v>459</v>
      </c>
      <c r="Z11" s="289" t="s">
        <v>488</v>
      </c>
      <c r="AA11" s="289" t="s">
        <v>504</v>
      </c>
      <c r="AB11" s="289" t="s">
        <v>512</v>
      </c>
      <c r="AC11" s="289" t="s">
        <v>512</v>
      </c>
      <c r="AD11" s="289" t="s">
        <v>504</v>
      </c>
      <c r="AE11" s="291" t="s">
        <v>389</v>
      </c>
      <c r="AF11" s="289" t="s">
        <v>504</v>
      </c>
      <c r="AG11" s="280">
        <v>5</v>
      </c>
    </row>
    <row r="12" spans="2:33" s="281" customFormat="1" ht="12.75">
      <c r="B12" s="282"/>
      <c r="C12" s="282"/>
      <c r="E12" s="283"/>
      <c r="G12" s="284"/>
      <c r="H12" s="284"/>
      <c r="I12" s="285"/>
      <c r="J12" s="285"/>
      <c r="K12" s="286" t="s">
        <v>524</v>
      </c>
      <c r="L12" s="286" t="s">
        <v>524</v>
      </c>
      <c r="M12" s="286" t="s">
        <v>524</v>
      </c>
      <c r="N12" s="286" t="s">
        <v>524</v>
      </c>
      <c r="O12" s="286" t="s">
        <v>389</v>
      </c>
      <c r="P12" s="287" t="s">
        <v>389</v>
      </c>
      <c r="Q12" s="287" t="s">
        <v>482</v>
      </c>
      <c r="R12" s="287" t="s">
        <v>389</v>
      </c>
      <c r="S12" s="287" t="s">
        <v>524</v>
      </c>
      <c r="T12" s="281" t="s">
        <v>389</v>
      </c>
      <c r="U12" s="281" t="s">
        <v>482</v>
      </c>
      <c r="V12" s="281" t="s">
        <v>483</v>
      </c>
      <c r="W12" s="281" t="s">
        <v>483</v>
      </c>
      <c r="X12" s="281" t="s">
        <v>389</v>
      </c>
      <c r="Y12" s="281" t="s">
        <v>447</v>
      </c>
      <c r="Z12" s="281" t="s">
        <v>389</v>
      </c>
      <c r="AA12" s="281" t="s">
        <v>482</v>
      </c>
      <c r="AB12" s="281" t="s">
        <v>483</v>
      </c>
      <c r="AC12" s="281" t="s">
        <v>483</v>
      </c>
      <c r="AD12" s="281" t="s">
        <v>482</v>
      </c>
      <c r="AE12" s="287" t="s">
        <v>524</v>
      </c>
      <c r="AF12" s="281" t="s">
        <v>482</v>
      </c>
      <c r="AG12" s="288"/>
    </row>
    <row r="13" spans="1:33" s="292" customFormat="1" ht="12.75">
      <c r="A13" s="292" t="s">
        <v>539</v>
      </c>
      <c r="B13" s="293" t="s">
        <v>327</v>
      </c>
      <c r="C13" s="293"/>
      <c r="D13" s="292">
        <v>8</v>
      </c>
      <c r="E13" s="223">
        <v>6</v>
      </c>
      <c r="S13" s="291"/>
      <c r="Z13" s="292" t="s">
        <v>459</v>
      </c>
      <c r="AA13" s="292" t="s">
        <v>488</v>
      </c>
      <c r="AB13" s="292" t="s">
        <v>488</v>
      </c>
      <c r="AC13" s="292" t="s">
        <v>488</v>
      </c>
      <c r="AD13" s="292" t="s">
        <v>459</v>
      </c>
      <c r="AE13" s="291" t="s">
        <v>459</v>
      </c>
      <c r="AF13" s="292" t="s">
        <v>488</v>
      </c>
      <c r="AG13" s="280">
        <v>6</v>
      </c>
    </row>
    <row r="14" spans="2:33" s="281" customFormat="1" ht="12.75">
      <c r="B14" s="282"/>
      <c r="C14" s="282"/>
      <c r="E14" s="283"/>
      <c r="G14" s="284"/>
      <c r="H14" s="284"/>
      <c r="I14" s="285"/>
      <c r="J14" s="285"/>
      <c r="K14" s="286"/>
      <c r="L14" s="294"/>
      <c r="M14" s="294"/>
      <c r="N14" s="286"/>
      <c r="O14" s="286"/>
      <c r="P14" s="287"/>
      <c r="Q14" s="287"/>
      <c r="R14" s="295"/>
      <c r="S14" s="287"/>
      <c r="X14" s="294"/>
      <c r="Y14" s="294"/>
      <c r="Z14" s="281" t="s">
        <v>540</v>
      </c>
      <c r="AA14" s="281" t="s">
        <v>541</v>
      </c>
      <c r="AB14" s="281" t="s">
        <v>541</v>
      </c>
      <c r="AC14" s="281" t="s">
        <v>541</v>
      </c>
      <c r="AD14" s="295" t="s">
        <v>540</v>
      </c>
      <c r="AE14" s="287" t="s">
        <v>540</v>
      </c>
      <c r="AF14" s="281" t="s">
        <v>541</v>
      </c>
      <c r="AG14" s="288"/>
    </row>
    <row r="15" spans="1:33" s="289" customFormat="1" ht="12.75">
      <c r="A15" s="289" t="s">
        <v>423</v>
      </c>
      <c r="B15" s="290" t="s">
        <v>351</v>
      </c>
      <c r="C15" s="290" t="s">
        <v>422</v>
      </c>
      <c r="D15" s="289">
        <v>8</v>
      </c>
      <c r="E15" s="240">
        <v>7</v>
      </c>
      <c r="J15" s="289" t="s">
        <v>459</v>
      </c>
      <c r="K15" s="289" t="s">
        <v>389</v>
      </c>
      <c r="L15" s="289" t="s">
        <v>389</v>
      </c>
      <c r="M15" s="289" t="s">
        <v>389</v>
      </c>
      <c r="N15" s="289" t="s">
        <v>389</v>
      </c>
      <c r="O15" s="289" t="s">
        <v>488</v>
      </c>
      <c r="P15" s="289" t="s">
        <v>488</v>
      </c>
      <c r="Q15" s="289" t="s">
        <v>504</v>
      </c>
      <c r="R15" s="289" t="s">
        <v>459</v>
      </c>
      <c r="S15" s="291" t="s">
        <v>389</v>
      </c>
      <c r="T15" s="289" t="s">
        <v>488</v>
      </c>
      <c r="U15" s="289" t="s">
        <v>504</v>
      </c>
      <c r="V15" s="289" t="s">
        <v>512</v>
      </c>
      <c r="W15" s="289" t="s">
        <v>504</v>
      </c>
      <c r="X15" s="289" t="s">
        <v>459</v>
      </c>
      <c r="Y15" s="289" t="s">
        <v>459</v>
      </c>
      <c r="Z15" s="289" t="s">
        <v>488</v>
      </c>
      <c r="AA15" s="289" t="s">
        <v>504</v>
      </c>
      <c r="AB15" s="289" t="s">
        <v>504</v>
      </c>
      <c r="AC15" s="289" t="s">
        <v>512</v>
      </c>
      <c r="AD15" s="289" t="s">
        <v>504</v>
      </c>
      <c r="AE15" s="291" t="s">
        <v>389</v>
      </c>
      <c r="AF15" s="289" t="s">
        <v>504</v>
      </c>
      <c r="AG15" s="280">
        <v>7</v>
      </c>
    </row>
    <row r="16" spans="2:33" s="281" customFormat="1" ht="12.75">
      <c r="B16" s="282"/>
      <c r="C16" s="282"/>
      <c r="E16" s="283"/>
      <c r="G16" s="284"/>
      <c r="H16" s="284"/>
      <c r="I16" s="285"/>
      <c r="J16" s="285" t="s">
        <v>540</v>
      </c>
      <c r="K16" s="286" t="s">
        <v>524</v>
      </c>
      <c r="L16" s="286" t="s">
        <v>524</v>
      </c>
      <c r="M16" s="286" t="s">
        <v>524</v>
      </c>
      <c r="N16" s="286" t="s">
        <v>524</v>
      </c>
      <c r="O16" s="286" t="s">
        <v>541</v>
      </c>
      <c r="P16" s="287" t="s">
        <v>541</v>
      </c>
      <c r="Q16" s="287" t="s">
        <v>542</v>
      </c>
      <c r="R16" s="287" t="s">
        <v>540</v>
      </c>
      <c r="S16" s="287" t="s">
        <v>524</v>
      </c>
      <c r="T16" s="281" t="s">
        <v>541</v>
      </c>
      <c r="U16" s="281" t="s">
        <v>542</v>
      </c>
      <c r="V16" s="281" t="s">
        <v>543</v>
      </c>
      <c r="W16" s="281" t="s">
        <v>542</v>
      </c>
      <c r="X16" s="281" t="s">
        <v>540</v>
      </c>
      <c r="Y16" s="281" t="s">
        <v>540</v>
      </c>
      <c r="Z16" s="281" t="s">
        <v>541</v>
      </c>
      <c r="AA16" s="281" t="s">
        <v>542</v>
      </c>
      <c r="AB16" s="281" t="s">
        <v>542</v>
      </c>
      <c r="AC16" s="281" t="s">
        <v>543</v>
      </c>
      <c r="AD16" s="281" t="s">
        <v>542</v>
      </c>
      <c r="AE16" s="287" t="s">
        <v>524</v>
      </c>
      <c r="AF16" s="281" t="s">
        <v>542</v>
      </c>
      <c r="AG16" s="288"/>
    </row>
    <row r="17" spans="1:33" s="289" customFormat="1" ht="12.75">
      <c r="A17" s="289" t="s">
        <v>429</v>
      </c>
      <c r="B17" s="290" t="s">
        <v>351</v>
      </c>
      <c r="C17" s="290" t="s">
        <v>327</v>
      </c>
      <c r="D17" s="289">
        <v>5</v>
      </c>
      <c r="E17" s="240">
        <v>8</v>
      </c>
      <c r="I17" s="289" t="s">
        <v>459</v>
      </c>
      <c r="J17" s="289" t="s">
        <v>389</v>
      </c>
      <c r="K17" s="289" t="s">
        <v>389</v>
      </c>
      <c r="L17" s="289" t="s">
        <v>459</v>
      </c>
      <c r="M17" s="289" t="s">
        <v>459</v>
      </c>
      <c r="N17" s="289" t="s">
        <v>389</v>
      </c>
      <c r="O17" s="289" t="s">
        <v>459</v>
      </c>
      <c r="P17" s="289" t="s">
        <v>459</v>
      </c>
      <c r="Q17" s="289" t="s">
        <v>459</v>
      </c>
      <c r="R17" s="289" t="s">
        <v>389</v>
      </c>
      <c r="S17" s="291" t="s">
        <v>389</v>
      </c>
      <c r="T17" s="289" t="s">
        <v>459</v>
      </c>
      <c r="U17" s="289" t="s">
        <v>488</v>
      </c>
      <c r="V17" s="289" t="s">
        <v>488</v>
      </c>
      <c r="W17" s="289" t="s">
        <v>459</v>
      </c>
      <c r="X17" s="289" t="s">
        <v>459</v>
      </c>
      <c r="Y17" s="289" t="s">
        <v>389</v>
      </c>
      <c r="Z17" s="289" t="s">
        <v>459</v>
      </c>
      <c r="AA17" s="289" t="s">
        <v>488</v>
      </c>
      <c r="AB17" s="289" t="s">
        <v>504</v>
      </c>
      <c r="AC17" s="289" t="s">
        <v>512</v>
      </c>
      <c r="AD17" s="289" t="s">
        <v>488</v>
      </c>
      <c r="AE17" s="291" t="s">
        <v>389</v>
      </c>
      <c r="AF17" s="289" t="s">
        <v>504</v>
      </c>
      <c r="AG17" s="280">
        <v>8</v>
      </c>
    </row>
    <row r="18" spans="2:33" s="281" customFormat="1" ht="12.75">
      <c r="B18" s="282"/>
      <c r="C18" s="282"/>
      <c r="E18" s="283"/>
      <c r="G18" s="284"/>
      <c r="H18" s="284"/>
      <c r="I18" s="285" t="s">
        <v>525</v>
      </c>
      <c r="J18" s="285" t="s">
        <v>524</v>
      </c>
      <c r="K18" s="286" t="s">
        <v>524</v>
      </c>
      <c r="L18" s="286" t="s">
        <v>525</v>
      </c>
      <c r="M18" s="286" t="s">
        <v>525</v>
      </c>
      <c r="N18" s="286" t="s">
        <v>524</v>
      </c>
      <c r="O18" s="286" t="s">
        <v>525</v>
      </c>
      <c r="P18" s="287" t="s">
        <v>525</v>
      </c>
      <c r="Q18" s="287" t="s">
        <v>525</v>
      </c>
      <c r="R18" s="287" t="s">
        <v>524</v>
      </c>
      <c r="S18" s="287" t="s">
        <v>524</v>
      </c>
      <c r="T18" s="281" t="s">
        <v>525</v>
      </c>
      <c r="U18" s="281" t="s">
        <v>447</v>
      </c>
      <c r="V18" s="281" t="s">
        <v>447</v>
      </c>
      <c r="W18" s="281" t="s">
        <v>525</v>
      </c>
      <c r="X18" s="281" t="s">
        <v>525</v>
      </c>
      <c r="Y18" s="281" t="s">
        <v>524</v>
      </c>
      <c r="Z18" s="281" t="s">
        <v>525</v>
      </c>
      <c r="AA18" s="281" t="s">
        <v>447</v>
      </c>
      <c r="AB18" s="281" t="s">
        <v>389</v>
      </c>
      <c r="AC18" s="281" t="s">
        <v>523</v>
      </c>
      <c r="AD18" s="281" t="s">
        <v>447</v>
      </c>
      <c r="AE18" s="287" t="s">
        <v>524</v>
      </c>
      <c r="AF18" s="281" t="s">
        <v>389</v>
      </c>
      <c r="AG18" s="288"/>
    </row>
    <row r="19" spans="1:33" s="292" customFormat="1" ht="12.75">
      <c r="A19" s="292" t="s">
        <v>352</v>
      </c>
      <c r="B19" s="293" t="s">
        <v>327</v>
      </c>
      <c r="C19" s="293" t="s">
        <v>351</v>
      </c>
      <c r="D19" s="292">
        <v>6</v>
      </c>
      <c r="E19" s="223">
        <v>9</v>
      </c>
      <c r="O19" s="292" t="s">
        <v>459</v>
      </c>
      <c r="P19" s="292" t="s">
        <v>459</v>
      </c>
      <c r="Q19" s="292" t="s">
        <v>488</v>
      </c>
      <c r="R19" s="292" t="s">
        <v>459</v>
      </c>
      <c r="S19" s="291" t="s">
        <v>389</v>
      </c>
      <c r="T19" s="292" t="s">
        <v>488</v>
      </c>
      <c r="U19" s="292" t="s">
        <v>488</v>
      </c>
      <c r="V19" s="292" t="s">
        <v>504</v>
      </c>
      <c r="W19" s="292" t="s">
        <v>504</v>
      </c>
      <c r="X19" s="292" t="s">
        <v>504</v>
      </c>
      <c r="Y19" s="292" t="s">
        <v>488</v>
      </c>
      <c r="Z19" s="292" t="s">
        <v>504</v>
      </c>
      <c r="AA19" s="292" t="s">
        <v>512</v>
      </c>
      <c r="AB19" s="292" t="s">
        <v>512</v>
      </c>
      <c r="AC19" s="292" t="s">
        <v>512</v>
      </c>
      <c r="AD19" s="292" t="s">
        <v>488</v>
      </c>
      <c r="AE19" s="291" t="s">
        <v>389</v>
      </c>
      <c r="AF19" s="292" t="s">
        <v>488</v>
      </c>
      <c r="AG19" s="280">
        <v>9</v>
      </c>
    </row>
    <row r="20" spans="2:33" s="281" customFormat="1" ht="12.75">
      <c r="B20" s="282"/>
      <c r="C20" s="282" t="s">
        <v>393</v>
      </c>
      <c r="E20" s="283"/>
      <c r="G20" s="284"/>
      <c r="H20" s="284"/>
      <c r="I20" s="285"/>
      <c r="J20" s="285"/>
      <c r="K20" s="286"/>
      <c r="L20" s="286"/>
      <c r="M20" s="286"/>
      <c r="N20" s="286"/>
      <c r="O20" s="286" t="s">
        <v>536</v>
      </c>
      <c r="P20" s="287" t="s">
        <v>536</v>
      </c>
      <c r="Q20" s="287" t="s">
        <v>537</v>
      </c>
      <c r="R20" s="287" t="s">
        <v>536</v>
      </c>
      <c r="S20" s="287" t="s">
        <v>524</v>
      </c>
      <c r="T20" s="281" t="s">
        <v>537</v>
      </c>
      <c r="U20" s="281" t="s">
        <v>537</v>
      </c>
      <c r="V20" s="281" t="s">
        <v>538</v>
      </c>
      <c r="W20" s="281" t="s">
        <v>538</v>
      </c>
      <c r="X20" s="281" t="s">
        <v>538</v>
      </c>
      <c r="Y20" s="281" t="s">
        <v>537</v>
      </c>
      <c r="Z20" s="281" t="s">
        <v>537</v>
      </c>
      <c r="AA20" s="281" t="s">
        <v>544</v>
      </c>
      <c r="AB20" s="281" t="s">
        <v>544</v>
      </c>
      <c r="AC20" s="281" t="s">
        <v>544</v>
      </c>
      <c r="AD20" s="281" t="s">
        <v>537</v>
      </c>
      <c r="AE20" s="287" t="s">
        <v>524</v>
      </c>
      <c r="AF20" s="281" t="s">
        <v>537</v>
      </c>
      <c r="AG20" s="288"/>
    </row>
    <row r="21" spans="1:33" s="296" customFormat="1" ht="12.75">
      <c r="A21" s="296" t="s">
        <v>440</v>
      </c>
      <c r="B21" s="297" t="s">
        <v>439</v>
      </c>
      <c r="C21" s="297" t="s">
        <v>327</v>
      </c>
      <c r="D21" s="296">
        <v>5</v>
      </c>
      <c r="E21" s="250">
        <v>10</v>
      </c>
      <c r="O21" s="296" t="s">
        <v>459</v>
      </c>
      <c r="P21" s="296" t="s">
        <v>488</v>
      </c>
      <c r="Q21" s="296" t="s">
        <v>504</v>
      </c>
      <c r="R21" s="296" t="s">
        <v>504</v>
      </c>
      <c r="S21" s="291" t="s">
        <v>389</v>
      </c>
      <c r="T21" s="296" t="s">
        <v>488</v>
      </c>
      <c r="U21" s="296" t="s">
        <v>504</v>
      </c>
      <c r="V21" s="296" t="s">
        <v>504</v>
      </c>
      <c r="W21" s="296" t="s">
        <v>512</v>
      </c>
      <c r="X21" s="296" t="s">
        <v>488</v>
      </c>
      <c r="Y21" s="296" t="s">
        <v>488</v>
      </c>
      <c r="Z21" s="296" t="s">
        <v>504</v>
      </c>
      <c r="AA21" s="296" t="s">
        <v>512</v>
      </c>
      <c r="AB21" s="296" t="s">
        <v>526</v>
      </c>
      <c r="AC21" s="296" t="s">
        <v>512</v>
      </c>
      <c r="AD21" s="296" t="s">
        <v>488</v>
      </c>
      <c r="AE21" s="291" t="s">
        <v>389</v>
      </c>
      <c r="AF21" s="296" t="s">
        <v>504</v>
      </c>
      <c r="AG21" s="280">
        <v>10</v>
      </c>
    </row>
    <row r="22" spans="2:33" s="281" customFormat="1" ht="12.75">
      <c r="B22" s="282"/>
      <c r="C22" s="282"/>
      <c r="E22" s="283"/>
      <c r="G22" s="284"/>
      <c r="H22" s="284"/>
      <c r="I22" s="285"/>
      <c r="J22" s="285"/>
      <c r="K22" s="286"/>
      <c r="L22" s="286"/>
      <c r="M22" s="286"/>
      <c r="N22" s="286"/>
      <c r="O22" s="286" t="s">
        <v>536</v>
      </c>
      <c r="P22" s="287" t="s">
        <v>447</v>
      </c>
      <c r="Q22" s="287" t="s">
        <v>389</v>
      </c>
      <c r="R22" s="287" t="s">
        <v>389</v>
      </c>
      <c r="S22" s="287" t="s">
        <v>524</v>
      </c>
      <c r="T22" s="281" t="s">
        <v>447</v>
      </c>
      <c r="U22" s="281" t="s">
        <v>389</v>
      </c>
      <c r="V22" s="281" t="s">
        <v>389</v>
      </c>
      <c r="W22" s="281" t="s">
        <v>523</v>
      </c>
      <c r="X22" s="281" t="s">
        <v>447</v>
      </c>
      <c r="Y22" s="281" t="s">
        <v>447</v>
      </c>
      <c r="Z22" s="281" t="s">
        <v>389</v>
      </c>
      <c r="AA22" s="281" t="s">
        <v>523</v>
      </c>
      <c r="AB22" s="281" t="s">
        <v>482</v>
      </c>
      <c r="AC22" s="281" t="s">
        <v>523</v>
      </c>
      <c r="AD22" s="281" t="s">
        <v>447</v>
      </c>
      <c r="AE22" s="287" t="s">
        <v>524</v>
      </c>
      <c r="AF22" s="281" t="s">
        <v>389</v>
      </c>
      <c r="AG22" s="288"/>
    </row>
    <row r="23" spans="1:33" s="289" customFormat="1" ht="12.75">
      <c r="A23" s="289" t="s">
        <v>433</v>
      </c>
      <c r="B23" s="290" t="s">
        <v>351</v>
      </c>
      <c r="C23" s="290" t="s">
        <v>327</v>
      </c>
      <c r="D23" s="289">
        <v>5</v>
      </c>
      <c r="E23" s="240">
        <v>12</v>
      </c>
      <c r="S23" s="291"/>
      <c r="U23" s="289" t="s">
        <v>459</v>
      </c>
      <c r="V23" s="289" t="s">
        <v>488</v>
      </c>
      <c r="W23" s="289" t="s">
        <v>488</v>
      </c>
      <c r="X23" s="289" t="s">
        <v>459</v>
      </c>
      <c r="Y23" s="289" t="s">
        <v>459</v>
      </c>
      <c r="Z23" s="289" t="s">
        <v>488</v>
      </c>
      <c r="AA23" s="289" t="s">
        <v>504</v>
      </c>
      <c r="AB23" s="289" t="s">
        <v>504</v>
      </c>
      <c r="AC23" s="289" t="s">
        <v>504</v>
      </c>
      <c r="AD23" s="289" t="s">
        <v>488</v>
      </c>
      <c r="AE23" s="291" t="s">
        <v>389</v>
      </c>
      <c r="AF23" s="289" t="s">
        <v>504</v>
      </c>
      <c r="AG23" s="280">
        <v>12</v>
      </c>
    </row>
    <row r="24" spans="2:33" s="281" customFormat="1" ht="12.75">
      <c r="B24" s="282"/>
      <c r="C24" s="282"/>
      <c r="E24" s="283"/>
      <c r="G24" s="284"/>
      <c r="H24" s="284"/>
      <c r="I24" s="285"/>
      <c r="J24" s="285"/>
      <c r="K24" s="286"/>
      <c r="L24" s="294"/>
      <c r="M24" s="294"/>
      <c r="N24" s="286"/>
      <c r="O24" s="286"/>
      <c r="P24" s="287"/>
      <c r="Q24" s="287"/>
      <c r="R24" s="295"/>
      <c r="S24" s="287"/>
      <c r="U24" s="281" t="s">
        <v>525</v>
      </c>
      <c r="V24" s="281" t="s">
        <v>447</v>
      </c>
      <c r="W24" s="281" t="s">
        <v>447</v>
      </c>
      <c r="X24" s="294" t="s">
        <v>525</v>
      </c>
      <c r="Y24" s="294" t="s">
        <v>525</v>
      </c>
      <c r="Z24" s="281" t="s">
        <v>447</v>
      </c>
      <c r="AA24" s="281" t="s">
        <v>389</v>
      </c>
      <c r="AB24" s="281" t="s">
        <v>389</v>
      </c>
      <c r="AC24" s="281" t="s">
        <v>389</v>
      </c>
      <c r="AD24" s="295" t="s">
        <v>447</v>
      </c>
      <c r="AE24" s="287" t="s">
        <v>524</v>
      </c>
      <c r="AF24" s="281" t="s">
        <v>389</v>
      </c>
      <c r="AG24" s="288"/>
    </row>
    <row r="25" spans="1:33" s="296" customFormat="1" ht="12.75">
      <c r="A25" s="296" t="s">
        <v>444</v>
      </c>
      <c r="B25" s="297" t="s">
        <v>439</v>
      </c>
      <c r="C25" s="297" t="s">
        <v>327</v>
      </c>
      <c r="D25" s="296">
        <v>4</v>
      </c>
      <c r="E25" s="250">
        <v>14</v>
      </c>
      <c r="O25" s="296" t="s">
        <v>459</v>
      </c>
      <c r="P25" s="296" t="s">
        <v>459</v>
      </c>
      <c r="Q25" s="296" t="s">
        <v>488</v>
      </c>
      <c r="R25" s="296" t="s">
        <v>389</v>
      </c>
      <c r="S25" s="291" t="s">
        <v>389</v>
      </c>
      <c r="T25" s="296" t="s">
        <v>459</v>
      </c>
      <c r="U25" s="296" t="s">
        <v>488</v>
      </c>
      <c r="V25" s="296" t="s">
        <v>504</v>
      </c>
      <c r="W25" s="296" t="s">
        <v>504</v>
      </c>
      <c r="X25" s="296" t="s">
        <v>488</v>
      </c>
      <c r="Y25" s="296" t="s">
        <v>459</v>
      </c>
      <c r="Z25" s="296" t="s">
        <v>488</v>
      </c>
      <c r="AA25" s="296" t="s">
        <v>504</v>
      </c>
      <c r="AB25" s="296" t="s">
        <v>512</v>
      </c>
      <c r="AC25" s="296" t="s">
        <v>512</v>
      </c>
      <c r="AD25" s="296" t="s">
        <v>488</v>
      </c>
      <c r="AE25" s="291" t="s">
        <v>389</v>
      </c>
      <c r="AF25" s="296" t="s">
        <v>488</v>
      </c>
      <c r="AG25" s="280">
        <v>14</v>
      </c>
    </row>
    <row r="26" spans="2:33" s="281" customFormat="1" ht="12.75">
      <c r="B26" s="282"/>
      <c r="C26" s="282"/>
      <c r="E26" s="283"/>
      <c r="G26" s="284"/>
      <c r="H26" s="284"/>
      <c r="I26" s="285"/>
      <c r="J26" s="285"/>
      <c r="K26" s="286"/>
      <c r="L26" s="286"/>
      <c r="M26" s="286"/>
      <c r="N26" s="286"/>
      <c r="O26" s="286" t="s">
        <v>525</v>
      </c>
      <c r="P26" s="287" t="s">
        <v>525</v>
      </c>
      <c r="Q26" s="287" t="s">
        <v>540</v>
      </c>
      <c r="R26" s="287" t="s">
        <v>524</v>
      </c>
      <c r="S26" s="287" t="s">
        <v>524</v>
      </c>
      <c r="T26" s="281" t="s">
        <v>525</v>
      </c>
      <c r="U26" s="281" t="s">
        <v>540</v>
      </c>
      <c r="V26" s="281" t="s">
        <v>541</v>
      </c>
      <c r="W26" s="281" t="s">
        <v>541</v>
      </c>
      <c r="X26" s="281" t="s">
        <v>540</v>
      </c>
      <c r="Y26" s="281" t="s">
        <v>525</v>
      </c>
      <c r="Z26" s="281" t="s">
        <v>540</v>
      </c>
      <c r="AA26" s="281" t="s">
        <v>541</v>
      </c>
      <c r="AB26" s="281" t="s">
        <v>538</v>
      </c>
      <c r="AC26" s="281" t="s">
        <v>538</v>
      </c>
      <c r="AD26" s="281" t="s">
        <v>540</v>
      </c>
      <c r="AE26" s="287" t="s">
        <v>524</v>
      </c>
      <c r="AF26" s="281" t="s">
        <v>540</v>
      </c>
      <c r="AG26" s="288"/>
    </row>
    <row r="27" spans="1:33" s="292" customFormat="1" ht="12.75">
      <c r="A27" s="292" t="s">
        <v>359</v>
      </c>
      <c r="B27" s="293" t="s">
        <v>327</v>
      </c>
      <c r="C27" s="293" t="s">
        <v>351</v>
      </c>
      <c r="D27" s="292">
        <v>5</v>
      </c>
      <c r="E27" s="223">
        <v>15</v>
      </c>
      <c r="N27" s="292" t="s">
        <v>459</v>
      </c>
      <c r="O27" s="292" t="s">
        <v>459</v>
      </c>
      <c r="P27" s="292" t="s">
        <v>459</v>
      </c>
      <c r="Q27" s="292" t="s">
        <v>488</v>
      </c>
      <c r="R27" s="292" t="s">
        <v>459</v>
      </c>
      <c r="S27" s="291" t="s">
        <v>389</v>
      </c>
      <c r="T27" s="292" t="s">
        <v>459</v>
      </c>
      <c r="U27" s="292" t="s">
        <v>488</v>
      </c>
      <c r="V27" s="292" t="s">
        <v>504</v>
      </c>
      <c r="W27" s="292" t="s">
        <v>488</v>
      </c>
      <c r="X27" s="292" t="s">
        <v>488</v>
      </c>
      <c r="Y27" s="292" t="s">
        <v>459</v>
      </c>
      <c r="Z27" s="292" t="s">
        <v>488</v>
      </c>
      <c r="AA27" s="292" t="s">
        <v>488</v>
      </c>
      <c r="AB27" s="292" t="s">
        <v>504</v>
      </c>
      <c r="AC27" s="292" t="s">
        <v>512</v>
      </c>
      <c r="AD27" s="292" t="s">
        <v>504</v>
      </c>
      <c r="AE27" s="291" t="s">
        <v>389</v>
      </c>
      <c r="AF27" s="292" t="s">
        <v>488</v>
      </c>
      <c r="AG27" s="280">
        <v>15</v>
      </c>
    </row>
    <row r="28" spans="2:33" s="281" customFormat="1" ht="12.75">
      <c r="B28" s="282"/>
      <c r="C28" s="282"/>
      <c r="E28" s="283"/>
      <c r="G28" s="284"/>
      <c r="H28" s="284"/>
      <c r="I28" s="285"/>
      <c r="J28" s="285"/>
      <c r="K28" s="286"/>
      <c r="L28" s="286"/>
      <c r="M28" s="286"/>
      <c r="N28" s="286" t="s">
        <v>525</v>
      </c>
      <c r="O28" s="286" t="s">
        <v>525</v>
      </c>
      <c r="P28" s="287" t="s">
        <v>525</v>
      </c>
      <c r="Q28" s="287" t="s">
        <v>447</v>
      </c>
      <c r="R28" s="287" t="s">
        <v>525</v>
      </c>
      <c r="S28" s="287" t="s">
        <v>524</v>
      </c>
      <c r="T28" s="281" t="s">
        <v>525</v>
      </c>
      <c r="U28" s="281" t="s">
        <v>447</v>
      </c>
      <c r="V28" s="281" t="s">
        <v>389</v>
      </c>
      <c r="W28" s="281" t="s">
        <v>447</v>
      </c>
      <c r="X28" s="281" t="s">
        <v>447</v>
      </c>
      <c r="Y28" s="281" t="s">
        <v>525</v>
      </c>
      <c r="Z28" s="281" t="s">
        <v>447</v>
      </c>
      <c r="AA28" s="281" t="s">
        <v>447</v>
      </c>
      <c r="AB28" s="281" t="s">
        <v>389</v>
      </c>
      <c r="AC28" s="281" t="s">
        <v>523</v>
      </c>
      <c r="AD28" s="281" t="s">
        <v>389</v>
      </c>
      <c r="AE28" s="287" t="s">
        <v>524</v>
      </c>
      <c r="AF28" s="281" t="s">
        <v>447</v>
      </c>
      <c r="AG28" s="288"/>
    </row>
    <row r="29" spans="1:33" s="292" customFormat="1" ht="12.75">
      <c r="A29" s="292" t="s">
        <v>368</v>
      </c>
      <c r="B29" s="293" t="s">
        <v>327</v>
      </c>
      <c r="C29" s="293" t="s">
        <v>367</v>
      </c>
      <c r="D29" s="292">
        <v>7</v>
      </c>
      <c r="E29" s="223">
        <v>16</v>
      </c>
      <c r="S29" s="291"/>
      <c r="T29" s="292" t="s">
        <v>459</v>
      </c>
      <c r="U29" s="292" t="s">
        <v>488</v>
      </c>
      <c r="V29" s="292" t="s">
        <v>488</v>
      </c>
      <c r="W29" s="292" t="s">
        <v>488</v>
      </c>
      <c r="X29" s="292" t="s">
        <v>488</v>
      </c>
      <c r="Y29" s="292" t="s">
        <v>499</v>
      </c>
      <c r="Z29" s="292" t="s">
        <v>499</v>
      </c>
      <c r="AA29" s="292" t="s">
        <v>504</v>
      </c>
      <c r="AB29" s="292" t="s">
        <v>504</v>
      </c>
      <c r="AC29" s="292" t="s">
        <v>512</v>
      </c>
      <c r="AD29" s="292" t="s">
        <v>459</v>
      </c>
      <c r="AE29" s="291" t="s">
        <v>389</v>
      </c>
      <c r="AF29" s="292" t="s">
        <v>504</v>
      </c>
      <c r="AG29" s="280">
        <v>16</v>
      </c>
    </row>
    <row r="30" spans="2:33" s="281" customFormat="1" ht="12.75">
      <c r="B30" s="282"/>
      <c r="C30" s="282"/>
      <c r="E30" s="283"/>
      <c r="G30" s="284"/>
      <c r="H30" s="284"/>
      <c r="I30" s="285"/>
      <c r="J30" s="285"/>
      <c r="K30" s="286"/>
      <c r="L30" s="286"/>
      <c r="M30" s="286"/>
      <c r="N30" s="286"/>
      <c r="O30" s="286"/>
      <c r="P30" s="287"/>
      <c r="Q30" s="287"/>
      <c r="R30" s="287"/>
      <c r="S30" s="287"/>
      <c r="T30" s="281" t="s">
        <v>536</v>
      </c>
      <c r="U30" s="281" t="s">
        <v>529</v>
      </c>
      <c r="V30" s="281" t="s">
        <v>529</v>
      </c>
      <c r="W30" s="281" t="s">
        <v>529</v>
      </c>
      <c r="X30" s="281" t="s">
        <v>529</v>
      </c>
      <c r="Y30" s="281" t="s">
        <v>548</v>
      </c>
      <c r="Z30" s="281" t="s">
        <v>548</v>
      </c>
      <c r="AA30" s="281" t="s">
        <v>523</v>
      </c>
      <c r="AB30" s="281" t="s">
        <v>523</v>
      </c>
      <c r="AC30" s="281" t="s">
        <v>525</v>
      </c>
      <c r="AD30" s="281" t="s">
        <v>536</v>
      </c>
      <c r="AE30" s="287" t="s">
        <v>524</v>
      </c>
      <c r="AF30" s="281" t="s">
        <v>523</v>
      </c>
      <c r="AG30" s="288"/>
    </row>
    <row r="31" spans="1:33" s="292" customFormat="1" ht="12.75">
      <c r="A31" s="292" t="s">
        <v>375</v>
      </c>
      <c r="B31" s="293" t="s">
        <v>327</v>
      </c>
      <c r="C31" s="293" t="s">
        <v>374</v>
      </c>
      <c r="D31" s="292">
        <v>7</v>
      </c>
      <c r="E31" s="223">
        <v>17</v>
      </c>
      <c r="N31" s="292" t="s">
        <v>459</v>
      </c>
      <c r="O31" s="292" t="s">
        <v>459</v>
      </c>
      <c r="P31" s="292" t="s">
        <v>488</v>
      </c>
      <c r="Q31" s="292" t="s">
        <v>488</v>
      </c>
      <c r="R31" s="292" t="s">
        <v>459</v>
      </c>
      <c r="S31" s="291" t="s">
        <v>389</v>
      </c>
      <c r="T31" s="292" t="s">
        <v>488</v>
      </c>
      <c r="U31" s="292" t="s">
        <v>504</v>
      </c>
      <c r="V31" s="292" t="s">
        <v>504</v>
      </c>
      <c r="W31" s="292" t="s">
        <v>512</v>
      </c>
      <c r="X31" s="292" t="s">
        <v>488</v>
      </c>
      <c r="Y31" s="292" t="s">
        <v>488</v>
      </c>
      <c r="Z31" s="292" t="s">
        <v>504</v>
      </c>
      <c r="AA31" s="292" t="s">
        <v>512</v>
      </c>
      <c r="AB31" s="292" t="s">
        <v>512</v>
      </c>
      <c r="AC31" s="292" t="s">
        <v>512</v>
      </c>
      <c r="AD31" s="292" t="s">
        <v>504</v>
      </c>
      <c r="AE31" s="291" t="s">
        <v>389</v>
      </c>
      <c r="AF31" s="292" t="s">
        <v>512</v>
      </c>
      <c r="AG31" s="280">
        <v>17</v>
      </c>
    </row>
    <row r="32" spans="2:33" s="281" customFormat="1" ht="12.75">
      <c r="B32" s="282"/>
      <c r="C32" s="282"/>
      <c r="E32" s="283"/>
      <c r="G32" s="284"/>
      <c r="H32" s="284"/>
      <c r="I32" s="285"/>
      <c r="J32" s="285"/>
      <c r="K32" s="286"/>
      <c r="L32" s="286"/>
      <c r="M32" s="286"/>
      <c r="N32" s="286" t="s">
        <v>536</v>
      </c>
      <c r="O32" s="286" t="s">
        <v>536</v>
      </c>
      <c r="P32" s="287" t="s">
        <v>529</v>
      </c>
      <c r="Q32" s="287" t="s">
        <v>529</v>
      </c>
      <c r="R32" s="287" t="s">
        <v>536</v>
      </c>
      <c r="S32" s="287" t="s">
        <v>524</v>
      </c>
      <c r="T32" s="281" t="s">
        <v>529</v>
      </c>
      <c r="U32" s="281" t="s">
        <v>530</v>
      </c>
      <c r="V32" s="281" t="s">
        <v>530</v>
      </c>
      <c r="W32" s="281" t="s">
        <v>531</v>
      </c>
      <c r="X32" s="281" t="s">
        <v>529</v>
      </c>
      <c r="Y32" s="281" t="s">
        <v>529</v>
      </c>
      <c r="Z32" s="281" t="s">
        <v>530</v>
      </c>
      <c r="AA32" s="281" t="s">
        <v>531</v>
      </c>
      <c r="AB32" s="281" t="s">
        <v>531</v>
      </c>
      <c r="AC32" s="281" t="s">
        <v>531</v>
      </c>
      <c r="AD32" s="281" t="s">
        <v>530</v>
      </c>
      <c r="AE32" s="287" t="s">
        <v>524</v>
      </c>
      <c r="AF32" s="281" t="s">
        <v>531</v>
      </c>
      <c r="AG32" s="283"/>
    </row>
    <row r="33" spans="1:33" s="292" customFormat="1" ht="12.75">
      <c r="A33" s="292" t="s">
        <v>380</v>
      </c>
      <c r="B33" s="293" t="s">
        <v>327</v>
      </c>
      <c r="C33" s="293" t="s">
        <v>374</v>
      </c>
      <c r="D33" s="292">
        <v>10</v>
      </c>
      <c r="E33" s="223">
        <v>19</v>
      </c>
      <c r="S33" s="291"/>
      <c r="T33" s="292" t="s">
        <v>488</v>
      </c>
      <c r="U33" s="292" t="s">
        <v>488</v>
      </c>
      <c r="V33" s="292" t="s">
        <v>504</v>
      </c>
      <c r="W33" s="292" t="s">
        <v>504</v>
      </c>
      <c r="X33" s="292" t="s">
        <v>488</v>
      </c>
      <c r="Y33" s="292" t="s">
        <v>488</v>
      </c>
      <c r="Z33" s="292" t="s">
        <v>504</v>
      </c>
      <c r="AA33" s="292" t="s">
        <v>512</v>
      </c>
      <c r="AB33" s="292" t="s">
        <v>526</v>
      </c>
      <c r="AC33" s="292" t="s">
        <v>526</v>
      </c>
      <c r="AD33" s="292" t="s">
        <v>504</v>
      </c>
      <c r="AE33" s="291" t="s">
        <v>389</v>
      </c>
      <c r="AF33" s="292" t="s">
        <v>488</v>
      </c>
      <c r="AG33" s="280">
        <v>19</v>
      </c>
    </row>
    <row r="34" spans="2:33" s="281" customFormat="1" ht="12.75">
      <c r="B34" s="282"/>
      <c r="C34" s="282"/>
      <c r="E34" s="283"/>
      <c r="G34" s="299"/>
      <c r="H34" s="299"/>
      <c r="I34" s="285"/>
      <c r="J34" s="285"/>
      <c r="K34" s="286"/>
      <c r="L34" s="294"/>
      <c r="M34" s="294"/>
      <c r="N34" s="286"/>
      <c r="O34" s="286"/>
      <c r="P34" s="287"/>
      <c r="Q34" s="287"/>
      <c r="R34" s="295"/>
      <c r="S34" s="287"/>
      <c r="T34" s="281" t="s">
        <v>389</v>
      </c>
      <c r="U34" s="281" t="s">
        <v>389</v>
      </c>
      <c r="V34" s="281" t="s">
        <v>482</v>
      </c>
      <c r="W34" s="281" t="s">
        <v>482</v>
      </c>
      <c r="X34" s="294" t="s">
        <v>389</v>
      </c>
      <c r="Y34" s="294" t="s">
        <v>389</v>
      </c>
      <c r="Z34" s="281" t="s">
        <v>482</v>
      </c>
      <c r="AA34" s="281" t="s">
        <v>483</v>
      </c>
      <c r="AB34" s="281" t="s">
        <v>484</v>
      </c>
      <c r="AC34" s="281" t="s">
        <v>484</v>
      </c>
      <c r="AD34" s="295" t="s">
        <v>482</v>
      </c>
      <c r="AE34" s="287" t="s">
        <v>524</v>
      </c>
      <c r="AF34" s="281" t="s">
        <v>389</v>
      </c>
      <c r="AG34" s="288"/>
    </row>
    <row r="35" spans="2:32" s="300" customFormat="1" ht="12.75">
      <c r="B35" s="311" t="s">
        <v>549</v>
      </c>
      <c r="C35" s="311" t="s">
        <v>239</v>
      </c>
      <c r="D35" s="305"/>
      <c r="E35" s="305"/>
      <c r="F35" s="305" t="s">
        <v>516</v>
      </c>
      <c r="G35" s="300" t="s">
        <v>627</v>
      </c>
      <c r="H35" s="300" t="s">
        <v>627</v>
      </c>
      <c r="I35" s="300" t="s">
        <v>525</v>
      </c>
      <c r="J35" s="300" t="s">
        <v>447</v>
      </c>
      <c r="K35" s="300" t="s">
        <v>541</v>
      </c>
      <c r="L35" s="300" t="s">
        <v>548</v>
      </c>
      <c r="M35" s="300" t="s">
        <v>548</v>
      </c>
      <c r="N35" s="300" t="s">
        <v>544</v>
      </c>
      <c r="O35" s="300" t="s">
        <v>703</v>
      </c>
      <c r="P35" s="300" t="s">
        <v>704</v>
      </c>
      <c r="Q35" s="300" t="s">
        <v>705</v>
      </c>
      <c r="R35" s="300" t="s">
        <v>706</v>
      </c>
      <c r="S35" s="291" t="s">
        <v>707</v>
      </c>
      <c r="T35" s="300" t="s">
        <v>470</v>
      </c>
      <c r="U35" s="300" t="s">
        <v>708</v>
      </c>
      <c r="V35" s="300" t="s">
        <v>709</v>
      </c>
      <c r="W35" s="300" t="s">
        <v>710</v>
      </c>
      <c r="X35" s="300" t="s">
        <v>711</v>
      </c>
      <c r="Y35" s="300" t="s">
        <v>712</v>
      </c>
      <c r="Z35" s="300" t="s">
        <v>498</v>
      </c>
      <c r="AA35" s="300" t="s">
        <v>507</v>
      </c>
      <c r="AB35" s="300" t="s">
        <v>713</v>
      </c>
      <c r="AC35" s="300" t="s">
        <v>714</v>
      </c>
      <c r="AD35" s="300" t="s">
        <v>715</v>
      </c>
      <c r="AE35" s="291" t="s">
        <v>716</v>
      </c>
      <c r="AF35" s="300" t="s">
        <v>570</v>
      </c>
    </row>
    <row r="36" spans="5:32" ht="16.5">
      <c r="E36" s="204" t="s">
        <v>717</v>
      </c>
      <c r="F36" s="204" t="s">
        <v>244</v>
      </c>
      <c r="G36" s="277" t="s">
        <v>627</v>
      </c>
      <c r="H36" s="277" t="s">
        <v>627</v>
      </c>
      <c r="I36" s="204" t="s">
        <v>634</v>
      </c>
      <c r="J36" s="204" t="s">
        <v>510</v>
      </c>
      <c r="K36" s="204" t="s">
        <v>628</v>
      </c>
      <c r="L36" s="204" t="s">
        <v>718</v>
      </c>
      <c r="M36" s="204" t="s">
        <v>718</v>
      </c>
      <c r="N36" s="204" t="s">
        <v>629</v>
      </c>
      <c r="O36" s="204" t="s">
        <v>719</v>
      </c>
      <c r="P36" s="204" t="s">
        <v>720</v>
      </c>
      <c r="Q36" s="204" t="s">
        <v>721</v>
      </c>
      <c r="R36" s="204" t="s">
        <v>722</v>
      </c>
      <c r="S36" s="278" t="s">
        <v>723</v>
      </c>
      <c r="T36" s="204" t="s">
        <v>655</v>
      </c>
      <c r="U36" s="204" t="s">
        <v>724</v>
      </c>
      <c r="V36" s="204" t="s">
        <v>725</v>
      </c>
      <c r="W36" s="204" t="s">
        <v>726</v>
      </c>
      <c r="X36" s="204" t="s">
        <v>727</v>
      </c>
      <c r="Y36" s="204" t="s">
        <v>728</v>
      </c>
      <c r="Z36" s="204" t="s">
        <v>729</v>
      </c>
      <c r="AA36" s="204" t="s">
        <v>730</v>
      </c>
      <c r="AB36" s="204" t="s">
        <v>731</v>
      </c>
      <c r="AC36" s="204" t="s">
        <v>732</v>
      </c>
      <c r="AD36" s="204" t="s">
        <v>733</v>
      </c>
      <c r="AE36" s="314" t="s">
        <v>734</v>
      </c>
      <c r="AF36" s="224" t="s">
        <v>619</v>
      </c>
    </row>
    <row r="37" spans="2:32" s="215" customFormat="1" ht="12.75">
      <c r="B37" s="216"/>
      <c r="C37" s="216"/>
      <c r="P37" s="210" t="s">
        <v>274</v>
      </c>
      <c r="Q37" s="210" t="s">
        <v>735</v>
      </c>
      <c r="R37" s="210" t="s">
        <v>736</v>
      </c>
      <c r="S37" s="291"/>
      <c r="AB37" s="210" t="s">
        <v>274</v>
      </c>
      <c r="AC37" s="210" t="s">
        <v>737</v>
      </c>
      <c r="AD37" s="315" t="s">
        <v>738</v>
      </c>
      <c r="AE37" s="291"/>
      <c r="AF37" s="214"/>
    </row>
    <row r="38" spans="2:32" s="215" customFormat="1" ht="12.75">
      <c r="B38" s="216"/>
      <c r="C38" s="216"/>
      <c r="S38" s="291"/>
      <c r="AE38" s="291"/>
      <c r="AF38" s="214"/>
    </row>
    <row r="39" spans="2:32" s="215" customFormat="1" ht="12.75">
      <c r="B39" s="216"/>
      <c r="C39" s="216"/>
      <c r="S39" s="291"/>
      <c r="AE39" s="291"/>
      <c r="AF39" s="214"/>
    </row>
    <row r="40" spans="1:33" s="257" customFormat="1" ht="16.5">
      <c r="A40" s="257" t="s">
        <v>451</v>
      </c>
      <c r="B40" s="258" t="s">
        <v>351</v>
      </c>
      <c r="C40" s="258" t="s">
        <v>439</v>
      </c>
      <c r="D40" s="257">
        <v>11</v>
      </c>
      <c r="E40" s="259">
        <v>1</v>
      </c>
      <c r="F40" s="257" t="s">
        <v>511</v>
      </c>
      <c r="G40" s="279">
        <v>20</v>
      </c>
      <c r="H40" s="279" t="s">
        <v>512</v>
      </c>
      <c r="I40" s="257" t="s">
        <v>513</v>
      </c>
      <c r="J40" s="257" t="s">
        <v>513</v>
      </c>
      <c r="K40" s="257" t="s">
        <v>514</v>
      </c>
      <c r="L40" s="257" t="s">
        <v>417</v>
      </c>
      <c r="M40" s="257" t="s">
        <v>417</v>
      </c>
      <c r="N40" s="257" t="s">
        <v>388</v>
      </c>
      <c r="O40" s="257" t="s">
        <v>515</v>
      </c>
      <c r="P40" s="257" t="s">
        <v>515</v>
      </c>
      <c r="Q40" s="257" t="s">
        <v>515</v>
      </c>
      <c r="R40" s="257" t="s">
        <v>515</v>
      </c>
      <c r="S40" s="278" t="s">
        <v>515</v>
      </c>
      <c r="T40" s="257" t="s">
        <v>515</v>
      </c>
      <c r="U40" s="257" t="s">
        <v>515</v>
      </c>
      <c r="V40" s="257" t="s">
        <v>515</v>
      </c>
      <c r="W40" s="257" t="s">
        <v>515</v>
      </c>
      <c r="X40" s="257" t="s">
        <v>515</v>
      </c>
      <c r="Y40" s="257" t="s">
        <v>515</v>
      </c>
      <c r="Z40" s="257" t="s">
        <v>515</v>
      </c>
      <c r="AA40" s="257" t="s">
        <v>515</v>
      </c>
      <c r="AB40" s="257" t="s">
        <v>515</v>
      </c>
      <c r="AC40" s="257" t="s">
        <v>515</v>
      </c>
      <c r="AD40" s="257" t="s">
        <v>515</v>
      </c>
      <c r="AE40" s="278" t="s">
        <v>515</v>
      </c>
      <c r="AF40" s="257" t="s">
        <v>515</v>
      </c>
      <c r="AG40" s="280">
        <v>1</v>
      </c>
    </row>
    <row r="41" spans="2:33" s="281" customFormat="1" ht="12.75">
      <c r="B41" s="282"/>
      <c r="C41" s="282"/>
      <c r="E41" s="283"/>
      <c r="F41" s="281" t="s">
        <v>516</v>
      </c>
      <c r="G41" s="284" t="s">
        <v>517</v>
      </c>
      <c r="H41" s="284" t="s">
        <v>518</v>
      </c>
      <c r="I41" s="285" t="s">
        <v>519</v>
      </c>
      <c r="J41" s="285" t="s">
        <v>519</v>
      </c>
      <c r="K41" s="286" t="s">
        <v>520</v>
      </c>
      <c r="L41" s="286" t="s">
        <v>521</v>
      </c>
      <c r="M41" s="286" t="s">
        <v>521</v>
      </c>
      <c r="N41" s="286" t="s">
        <v>522</v>
      </c>
      <c r="O41" s="286" t="s">
        <v>458</v>
      </c>
      <c r="P41" s="287" t="s">
        <v>458</v>
      </c>
      <c r="Q41" s="287" t="s">
        <v>458</v>
      </c>
      <c r="R41" s="287" t="s">
        <v>458</v>
      </c>
      <c r="S41" s="287" t="s">
        <v>458</v>
      </c>
      <c r="T41" s="281" t="s">
        <v>458</v>
      </c>
      <c r="U41" s="281" t="s">
        <v>458</v>
      </c>
      <c r="V41" s="281" t="s">
        <v>458</v>
      </c>
      <c r="W41" s="281" t="s">
        <v>458</v>
      </c>
      <c r="X41" s="281" t="s">
        <v>458</v>
      </c>
      <c r="Y41" s="281" t="s">
        <v>458</v>
      </c>
      <c r="Z41" s="281" t="s">
        <v>458</v>
      </c>
      <c r="AA41" s="281" t="s">
        <v>458</v>
      </c>
      <c r="AB41" s="281" t="s">
        <v>458</v>
      </c>
      <c r="AC41" s="281" t="s">
        <v>458</v>
      </c>
      <c r="AD41" s="281" t="s">
        <v>458</v>
      </c>
      <c r="AE41" s="287" t="s">
        <v>458</v>
      </c>
      <c r="AF41" s="281" t="s">
        <v>458</v>
      </c>
      <c r="AG41" s="288"/>
    </row>
    <row r="42" spans="2:32" s="300" customFormat="1" ht="12.75">
      <c r="B42" s="301"/>
      <c r="C42" s="301"/>
      <c r="G42" s="300" t="s">
        <v>517</v>
      </c>
      <c r="H42" s="300" t="s">
        <v>518</v>
      </c>
      <c r="I42" s="300" t="s">
        <v>519</v>
      </c>
      <c r="J42" s="300" t="s">
        <v>519</v>
      </c>
      <c r="K42" s="300" t="s">
        <v>520</v>
      </c>
      <c r="L42" s="300" t="s">
        <v>521</v>
      </c>
      <c r="M42" s="300" t="s">
        <v>521</v>
      </c>
      <c r="N42" s="300" t="s">
        <v>522</v>
      </c>
      <c r="O42" s="300" t="s">
        <v>458</v>
      </c>
      <c r="P42" s="300" t="s">
        <v>458</v>
      </c>
      <c r="Q42" s="300" t="s">
        <v>458</v>
      </c>
      <c r="R42" s="300" t="s">
        <v>458</v>
      </c>
      <c r="S42" s="291" t="s">
        <v>458</v>
      </c>
      <c r="T42" s="300" t="s">
        <v>458</v>
      </c>
      <c r="U42" s="300" t="s">
        <v>458</v>
      </c>
      <c r="V42" s="300" t="s">
        <v>458</v>
      </c>
      <c r="W42" s="300" t="s">
        <v>458</v>
      </c>
      <c r="X42" s="300" t="s">
        <v>458</v>
      </c>
      <c r="Y42" s="300" t="s">
        <v>458</v>
      </c>
      <c r="Z42" s="300" t="s">
        <v>458</v>
      </c>
      <c r="AA42" s="300" t="s">
        <v>458</v>
      </c>
      <c r="AB42" s="300" t="s">
        <v>458</v>
      </c>
      <c r="AC42" s="300" t="s">
        <v>458</v>
      </c>
      <c r="AD42" s="300" t="s">
        <v>458</v>
      </c>
      <c r="AE42" s="291" t="s">
        <v>458</v>
      </c>
      <c r="AF42" s="300" t="s">
        <v>458</v>
      </c>
    </row>
    <row r="43" spans="2:32" s="215" customFormat="1" ht="12.75">
      <c r="B43" s="216"/>
      <c r="C43" s="216"/>
      <c r="E43" s="215" t="s">
        <v>739</v>
      </c>
      <c r="F43" s="215" t="s">
        <v>262</v>
      </c>
      <c r="G43" s="215" t="s">
        <v>654</v>
      </c>
      <c r="H43" s="215" t="s">
        <v>740</v>
      </c>
      <c r="I43" s="215" t="s">
        <v>741</v>
      </c>
      <c r="J43" s="215" t="s">
        <v>741</v>
      </c>
      <c r="K43" s="215" t="s">
        <v>742</v>
      </c>
      <c r="L43" s="215" t="s">
        <v>743</v>
      </c>
      <c r="M43" s="215" t="s">
        <v>743</v>
      </c>
      <c r="N43" s="215" t="s">
        <v>744</v>
      </c>
      <c r="O43" s="215" t="s">
        <v>601</v>
      </c>
      <c r="P43" s="215" t="s">
        <v>601</v>
      </c>
      <c r="Q43" s="215" t="s">
        <v>601</v>
      </c>
      <c r="R43" s="215" t="s">
        <v>601</v>
      </c>
      <c r="S43" s="291" t="s">
        <v>601</v>
      </c>
      <c r="T43" s="215" t="s">
        <v>601</v>
      </c>
      <c r="U43" s="215" t="s">
        <v>601</v>
      </c>
      <c r="V43" s="215" t="s">
        <v>601</v>
      </c>
      <c r="W43" s="215" t="s">
        <v>601</v>
      </c>
      <c r="X43" s="215" t="s">
        <v>601</v>
      </c>
      <c r="Y43" s="215" t="s">
        <v>601</v>
      </c>
      <c r="Z43" s="215" t="s">
        <v>601</v>
      </c>
      <c r="AA43" s="215" t="s">
        <v>601</v>
      </c>
      <c r="AB43" s="215" t="s">
        <v>601</v>
      </c>
      <c r="AC43" s="215" t="s">
        <v>601</v>
      </c>
      <c r="AD43" s="215" t="s">
        <v>601</v>
      </c>
      <c r="AE43" s="291" t="s">
        <v>601</v>
      </c>
      <c r="AF43" s="215" t="s">
        <v>601</v>
      </c>
    </row>
    <row r="44" spans="2:32" s="215" customFormat="1" ht="16.5">
      <c r="B44" s="216"/>
      <c r="C44" s="216"/>
      <c r="P44" s="210" t="s">
        <v>274</v>
      </c>
      <c r="Q44" s="210" t="s">
        <v>735</v>
      </c>
      <c r="R44" s="316" t="s">
        <v>745</v>
      </c>
      <c r="S44" s="291"/>
      <c r="AB44" s="210" t="s">
        <v>274</v>
      </c>
      <c r="AC44" s="210" t="s">
        <v>737</v>
      </c>
      <c r="AD44" s="315" t="s">
        <v>746</v>
      </c>
      <c r="AE44" s="291"/>
      <c r="AF44" s="214"/>
    </row>
    <row r="45" spans="1:33" s="257" customFormat="1" ht="16.5">
      <c r="A45" s="257" t="s">
        <v>461</v>
      </c>
      <c r="B45" s="258" t="s">
        <v>351</v>
      </c>
      <c r="C45" s="258" t="s">
        <v>460</v>
      </c>
      <c r="D45" s="257">
        <v>5</v>
      </c>
      <c r="E45" s="259">
        <v>11</v>
      </c>
      <c r="G45" s="279"/>
      <c r="H45" s="279" t="s">
        <v>459</v>
      </c>
      <c r="I45" s="257" t="s">
        <v>488</v>
      </c>
      <c r="J45" s="257" t="s">
        <v>488</v>
      </c>
      <c r="K45" s="257" t="s">
        <v>488</v>
      </c>
      <c r="L45" s="257" t="s">
        <v>488</v>
      </c>
      <c r="M45" s="257" t="s">
        <v>504</v>
      </c>
      <c r="N45" s="257" t="s">
        <v>504</v>
      </c>
      <c r="O45" s="257" t="s">
        <v>504</v>
      </c>
      <c r="P45" s="257" t="s">
        <v>512</v>
      </c>
      <c r="Q45" s="257" t="s">
        <v>526</v>
      </c>
      <c r="R45" s="257" t="s">
        <v>512</v>
      </c>
      <c r="S45" s="278" t="s">
        <v>512</v>
      </c>
      <c r="T45" s="257" t="s">
        <v>526</v>
      </c>
      <c r="U45" s="257" t="s">
        <v>526</v>
      </c>
      <c r="V45" s="257" t="s">
        <v>513</v>
      </c>
      <c r="W45" s="257" t="s">
        <v>527</v>
      </c>
      <c r="X45" s="257" t="s">
        <v>527</v>
      </c>
      <c r="Y45" s="257" t="s">
        <v>527</v>
      </c>
      <c r="Z45" s="257" t="s">
        <v>514</v>
      </c>
      <c r="AA45" s="257" t="s">
        <v>417</v>
      </c>
      <c r="AB45" s="257" t="s">
        <v>417</v>
      </c>
      <c r="AC45" s="257" t="s">
        <v>388</v>
      </c>
      <c r="AD45" s="257" t="s">
        <v>388</v>
      </c>
      <c r="AE45" s="278" t="s">
        <v>417</v>
      </c>
      <c r="AF45" s="257" t="s">
        <v>388</v>
      </c>
      <c r="AG45" s="280">
        <v>11</v>
      </c>
    </row>
    <row r="46" spans="2:33" s="281" customFormat="1" ht="12.75">
      <c r="B46" s="282"/>
      <c r="C46" s="282"/>
      <c r="E46" s="283"/>
      <c r="G46" s="284"/>
      <c r="H46" s="284" t="s">
        <v>525</v>
      </c>
      <c r="I46" s="285" t="s">
        <v>447</v>
      </c>
      <c r="J46" s="285" t="s">
        <v>447</v>
      </c>
      <c r="K46" s="286" t="s">
        <v>447</v>
      </c>
      <c r="L46" s="286" t="s">
        <v>447</v>
      </c>
      <c r="M46" s="286" t="s">
        <v>389</v>
      </c>
      <c r="N46" s="286" t="s">
        <v>389</v>
      </c>
      <c r="O46" s="286" t="s">
        <v>389</v>
      </c>
      <c r="P46" s="287" t="s">
        <v>523</v>
      </c>
      <c r="Q46" s="287" t="s">
        <v>482</v>
      </c>
      <c r="R46" s="287" t="s">
        <v>523</v>
      </c>
      <c r="S46" s="287" t="s">
        <v>523</v>
      </c>
      <c r="T46" s="281" t="s">
        <v>482</v>
      </c>
      <c r="U46" s="281" t="s">
        <v>482</v>
      </c>
      <c r="V46" s="281" t="s">
        <v>545</v>
      </c>
      <c r="W46" s="281" t="s">
        <v>483</v>
      </c>
      <c r="X46" s="281" t="s">
        <v>483</v>
      </c>
      <c r="Y46" s="281" t="s">
        <v>483</v>
      </c>
      <c r="Z46" s="281" t="s">
        <v>528</v>
      </c>
      <c r="AA46" s="281" t="s">
        <v>484</v>
      </c>
      <c r="AB46" s="281" t="s">
        <v>484</v>
      </c>
      <c r="AC46" s="281" t="s">
        <v>546</v>
      </c>
      <c r="AD46" s="281" t="s">
        <v>546</v>
      </c>
      <c r="AE46" s="287" t="s">
        <v>484</v>
      </c>
      <c r="AF46" s="281" t="s">
        <v>546</v>
      </c>
      <c r="AG46" s="288"/>
    </row>
    <row r="47" spans="1:33" s="279" customFormat="1" ht="12.75">
      <c r="A47" s="279" t="s">
        <v>471</v>
      </c>
      <c r="B47" s="298" t="s">
        <v>351</v>
      </c>
      <c r="C47" s="298" t="s">
        <v>460</v>
      </c>
      <c r="D47" s="279">
        <v>7</v>
      </c>
      <c r="E47" s="259">
        <v>13</v>
      </c>
      <c r="J47" s="279" t="s">
        <v>459</v>
      </c>
      <c r="K47" s="279" t="s">
        <v>459</v>
      </c>
      <c r="L47" s="279" t="s">
        <v>459</v>
      </c>
      <c r="M47" s="279" t="s">
        <v>459</v>
      </c>
      <c r="N47" s="279" t="s">
        <v>488</v>
      </c>
      <c r="O47" s="279" t="s">
        <v>504</v>
      </c>
      <c r="P47" s="279" t="s">
        <v>512</v>
      </c>
      <c r="Q47" s="279" t="s">
        <v>512</v>
      </c>
      <c r="R47" s="279" t="s">
        <v>504</v>
      </c>
      <c r="S47" s="291" t="s">
        <v>504</v>
      </c>
      <c r="T47" s="279" t="s">
        <v>512</v>
      </c>
      <c r="U47" s="279" t="s">
        <v>526</v>
      </c>
      <c r="V47" s="279" t="s">
        <v>513</v>
      </c>
      <c r="W47" s="279" t="s">
        <v>527</v>
      </c>
      <c r="X47" s="279" t="s">
        <v>513</v>
      </c>
      <c r="Y47" s="279" t="s">
        <v>526</v>
      </c>
      <c r="Z47" s="279" t="s">
        <v>527</v>
      </c>
      <c r="AA47" s="279" t="s">
        <v>417</v>
      </c>
      <c r="AB47" s="279" t="s">
        <v>417</v>
      </c>
      <c r="AC47" s="279" t="s">
        <v>388</v>
      </c>
      <c r="AD47" s="279" t="s">
        <v>514</v>
      </c>
      <c r="AE47" s="291" t="s">
        <v>527</v>
      </c>
      <c r="AF47" s="279" t="s">
        <v>514</v>
      </c>
      <c r="AG47" s="280">
        <v>13</v>
      </c>
    </row>
    <row r="48" spans="2:33" s="281" customFormat="1" ht="12.75">
      <c r="B48" s="282"/>
      <c r="C48" s="282"/>
      <c r="E48" s="283"/>
      <c r="G48" s="284"/>
      <c r="H48" s="284"/>
      <c r="I48" s="285"/>
      <c r="J48" s="285" t="s">
        <v>536</v>
      </c>
      <c r="K48" s="286" t="s">
        <v>536</v>
      </c>
      <c r="L48" s="286" t="s">
        <v>536</v>
      </c>
      <c r="M48" s="286" t="s">
        <v>536</v>
      </c>
      <c r="N48" s="286" t="s">
        <v>529</v>
      </c>
      <c r="O48" s="286" t="s">
        <v>530</v>
      </c>
      <c r="P48" s="287" t="s">
        <v>531</v>
      </c>
      <c r="Q48" s="287" t="s">
        <v>531</v>
      </c>
      <c r="R48" s="287" t="s">
        <v>530</v>
      </c>
      <c r="S48" s="287" t="s">
        <v>530</v>
      </c>
      <c r="T48" s="281" t="s">
        <v>531</v>
      </c>
      <c r="U48" s="281" t="s">
        <v>532</v>
      </c>
      <c r="V48" s="281" t="s">
        <v>528</v>
      </c>
      <c r="W48" s="281" t="s">
        <v>533</v>
      </c>
      <c r="X48" s="281" t="s">
        <v>528</v>
      </c>
      <c r="Y48" s="281" t="s">
        <v>532</v>
      </c>
      <c r="Z48" s="281" t="s">
        <v>533</v>
      </c>
      <c r="AA48" s="281" t="s">
        <v>535</v>
      </c>
      <c r="AB48" s="281" t="s">
        <v>535</v>
      </c>
      <c r="AC48" s="281" t="s">
        <v>547</v>
      </c>
      <c r="AD48" s="281" t="s">
        <v>534</v>
      </c>
      <c r="AE48" s="287" t="s">
        <v>533</v>
      </c>
      <c r="AF48" s="281" t="s">
        <v>534</v>
      </c>
      <c r="AG48" s="288"/>
    </row>
    <row r="49" spans="2:32" s="300" customFormat="1" ht="12.75">
      <c r="B49" s="301"/>
      <c r="C49" s="301"/>
      <c r="G49" s="300" t="s">
        <v>627</v>
      </c>
      <c r="H49" s="300" t="s">
        <v>525</v>
      </c>
      <c r="I49" s="300" t="s">
        <v>447</v>
      </c>
      <c r="J49" s="300" t="s">
        <v>541</v>
      </c>
      <c r="K49" s="300" t="s">
        <v>541</v>
      </c>
      <c r="L49" s="300" t="s">
        <v>541</v>
      </c>
      <c r="M49" s="300" t="s">
        <v>747</v>
      </c>
      <c r="N49" s="300" t="s">
        <v>748</v>
      </c>
      <c r="O49" s="300" t="s">
        <v>543</v>
      </c>
      <c r="P49" s="300" t="s">
        <v>622</v>
      </c>
      <c r="Q49" s="300" t="s">
        <v>749</v>
      </c>
      <c r="R49" s="300" t="s">
        <v>750</v>
      </c>
      <c r="S49" s="291" t="s">
        <v>750</v>
      </c>
      <c r="T49" s="300" t="s">
        <v>749</v>
      </c>
      <c r="U49" s="300" t="s">
        <v>703</v>
      </c>
      <c r="V49" s="300" t="s">
        <v>485</v>
      </c>
      <c r="W49" s="300" t="s">
        <v>751</v>
      </c>
      <c r="X49" s="300" t="s">
        <v>752</v>
      </c>
      <c r="Y49" s="300" t="s">
        <v>753</v>
      </c>
      <c r="Z49" s="300" t="s">
        <v>520</v>
      </c>
      <c r="AA49" s="300" t="s">
        <v>754</v>
      </c>
      <c r="AB49" s="300" t="s">
        <v>754</v>
      </c>
      <c r="AC49" s="300" t="s">
        <v>755</v>
      </c>
      <c r="AD49" s="300" t="s">
        <v>756</v>
      </c>
      <c r="AE49" s="291" t="s">
        <v>757</v>
      </c>
      <c r="AF49" s="300" t="s">
        <v>534</v>
      </c>
    </row>
    <row r="50" spans="2:32" s="215" customFormat="1" ht="13.5" customHeight="1">
      <c r="B50" s="216"/>
      <c r="C50" s="216"/>
      <c r="E50" s="215" t="s">
        <v>758</v>
      </c>
      <c r="F50" s="215" t="s">
        <v>262</v>
      </c>
      <c r="G50" s="215" t="s">
        <v>627</v>
      </c>
      <c r="H50" s="215" t="s">
        <v>634</v>
      </c>
      <c r="I50" s="215" t="s">
        <v>510</v>
      </c>
      <c r="J50" s="215" t="s">
        <v>628</v>
      </c>
      <c r="K50" s="215" t="s">
        <v>628</v>
      </c>
      <c r="L50" s="215" t="s">
        <v>628</v>
      </c>
      <c r="M50" s="215" t="s">
        <v>759</v>
      </c>
      <c r="N50" s="215" t="s">
        <v>760</v>
      </c>
      <c r="O50" s="215" t="s">
        <v>761</v>
      </c>
      <c r="P50" s="215" t="s">
        <v>630</v>
      </c>
      <c r="Q50" s="215" t="s">
        <v>762</v>
      </c>
      <c r="R50" s="215" t="s">
        <v>763</v>
      </c>
      <c r="S50" s="291" t="s">
        <v>763</v>
      </c>
      <c r="T50" s="215" t="s">
        <v>762</v>
      </c>
      <c r="U50" s="215" t="s">
        <v>719</v>
      </c>
      <c r="V50" s="215" t="s">
        <v>764</v>
      </c>
      <c r="W50" s="215" t="s">
        <v>765</v>
      </c>
      <c r="X50" s="215" t="s">
        <v>766</v>
      </c>
      <c r="Y50" s="215" t="s">
        <v>767</v>
      </c>
      <c r="Z50" s="215" t="s">
        <v>742</v>
      </c>
      <c r="AA50" s="215" t="s">
        <v>768</v>
      </c>
      <c r="AB50" s="215" t="s">
        <v>768</v>
      </c>
      <c r="AC50" s="215" t="s">
        <v>769</v>
      </c>
      <c r="AD50" s="215" t="s">
        <v>770</v>
      </c>
      <c r="AE50" s="291" t="s">
        <v>771</v>
      </c>
      <c r="AF50" s="214" t="s">
        <v>772</v>
      </c>
    </row>
    <row r="51" spans="16:30" ht="16.5">
      <c r="P51" s="210" t="s">
        <v>274</v>
      </c>
      <c r="Q51" s="210" t="s">
        <v>735</v>
      </c>
      <c r="R51" s="315" t="s">
        <v>773</v>
      </c>
      <c r="AB51" s="210" t="s">
        <v>274</v>
      </c>
      <c r="AC51" s="210" t="s">
        <v>737</v>
      </c>
      <c r="AD51" s="315" t="s">
        <v>774</v>
      </c>
    </row>
    <row r="52" spans="1:33" ht="16.5">
      <c r="A52" s="204" t="s">
        <v>620</v>
      </c>
      <c r="C52" s="218"/>
      <c r="AE52" s="278"/>
      <c r="AF52" s="197"/>
      <c r="AG52" s="205"/>
    </row>
    <row r="53" spans="1:33" s="257" customFormat="1" ht="16.5">
      <c r="A53" s="257" t="s">
        <v>621</v>
      </c>
      <c r="B53" s="258" t="s">
        <v>351</v>
      </c>
      <c r="C53" s="258"/>
      <c r="D53" s="257" t="s">
        <v>502</v>
      </c>
      <c r="E53" s="259">
        <v>18</v>
      </c>
      <c r="G53" s="279"/>
      <c r="H53" s="279" t="s">
        <v>459</v>
      </c>
      <c r="I53" s="257" t="s">
        <v>488</v>
      </c>
      <c r="J53" s="257" t="s">
        <v>504</v>
      </c>
      <c r="K53" s="257" t="s">
        <v>488</v>
      </c>
      <c r="L53" s="257" t="s">
        <v>488</v>
      </c>
      <c r="M53" s="257" t="s">
        <v>488</v>
      </c>
      <c r="N53" s="257" t="s">
        <v>488</v>
      </c>
      <c r="O53" s="257" t="s">
        <v>488</v>
      </c>
      <c r="P53" s="257" t="s">
        <v>488</v>
      </c>
      <c r="Q53" s="257" t="s">
        <v>488</v>
      </c>
      <c r="R53" s="257" t="s">
        <v>488</v>
      </c>
      <c r="S53" s="278" t="s">
        <v>488</v>
      </c>
      <c r="AE53" s="278"/>
      <c r="AG53" s="280">
        <v>18</v>
      </c>
    </row>
    <row r="54" spans="2:33" s="281" customFormat="1" ht="12.75">
      <c r="B54" s="282"/>
      <c r="C54" s="282"/>
      <c r="E54" s="283"/>
      <c r="G54" s="284"/>
      <c r="H54" s="284" t="s">
        <v>541</v>
      </c>
      <c r="I54" s="285" t="s">
        <v>544</v>
      </c>
      <c r="J54" s="285" t="s">
        <v>622</v>
      </c>
      <c r="K54" s="286" t="s">
        <v>544</v>
      </c>
      <c r="L54" s="286" t="s">
        <v>544</v>
      </c>
      <c r="M54" s="286" t="s">
        <v>544</v>
      </c>
      <c r="N54" s="286" t="s">
        <v>544</v>
      </c>
      <c r="O54" s="286" t="s">
        <v>544</v>
      </c>
      <c r="P54" s="287" t="s">
        <v>544</v>
      </c>
      <c r="Q54" s="287" t="s">
        <v>544</v>
      </c>
      <c r="R54" s="287" t="s">
        <v>544</v>
      </c>
      <c r="S54" s="287" t="s">
        <v>544</v>
      </c>
      <c r="AE54" s="287"/>
      <c r="AG54" s="288"/>
    </row>
    <row r="55" spans="1:33" s="257" customFormat="1" ht="16.5">
      <c r="A55" s="257" t="s">
        <v>623</v>
      </c>
      <c r="B55" s="258" t="s">
        <v>351</v>
      </c>
      <c r="C55" s="258"/>
      <c r="D55" s="257">
        <v>23</v>
      </c>
      <c r="E55" s="259" t="s">
        <v>624</v>
      </c>
      <c r="G55" s="279"/>
      <c r="H55" s="279"/>
      <c r="S55" s="278"/>
      <c r="T55" s="257" t="s">
        <v>488</v>
      </c>
      <c r="U55" s="257" t="s">
        <v>488</v>
      </c>
      <c r="V55" s="257" t="s">
        <v>488</v>
      </c>
      <c r="W55" s="257" t="s">
        <v>488</v>
      </c>
      <c r="X55" s="257" t="s">
        <v>488</v>
      </c>
      <c r="Y55" s="257" t="s">
        <v>488</v>
      </c>
      <c r="Z55" s="257" t="s">
        <v>488</v>
      </c>
      <c r="AA55" s="257" t="s">
        <v>488</v>
      </c>
      <c r="AB55" s="257" t="s">
        <v>488</v>
      </c>
      <c r="AC55" s="257" t="s">
        <v>488</v>
      </c>
      <c r="AD55" s="257" t="s">
        <v>488</v>
      </c>
      <c r="AE55" s="278" t="s">
        <v>488</v>
      </c>
      <c r="AF55" s="257" t="s">
        <v>488</v>
      </c>
      <c r="AG55" s="280" t="s">
        <v>624</v>
      </c>
    </row>
    <row r="56" spans="2:33" s="281" customFormat="1" ht="13.5" customHeight="1">
      <c r="B56" s="282"/>
      <c r="C56" s="282"/>
      <c r="E56" s="283"/>
      <c r="G56" s="284"/>
      <c r="H56" s="284"/>
      <c r="I56" s="285"/>
      <c r="J56" s="285"/>
      <c r="K56" s="286"/>
      <c r="L56" s="286"/>
      <c r="M56" s="286"/>
      <c r="N56" s="286"/>
      <c r="O56" s="286"/>
      <c r="P56" s="287"/>
      <c r="Q56" s="287"/>
      <c r="R56" s="287"/>
      <c r="S56" s="287"/>
      <c r="T56" s="281" t="s">
        <v>625</v>
      </c>
      <c r="U56" s="281" t="s">
        <v>625</v>
      </c>
      <c r="V56" s="281" t="s">
        <v>625</v>
      </c>
      <c r="W56" s="281" t="s">
        <v>625</v>
      </c>
      <c r="X56" s="281" t="s">
        <v>625</v>
      </c>
      <c r="Y56" s="281" t="s">
        <v>625</v>
      </c>
      <c r="Z56" s="281" t="s">
        <v>625</v>
      </c>
      <c r="AA56" s="281" t="s">
        <v>625</v>
      </c>
      <c r="AB56" s="281" t="s">
        <v>625</v>
      </c>
      <c r="AC56" s="281" t="s">
        <v>625</v>
      </c>
      <c r="AD56" s="281" t="s">
        <v>625</v>
      </c>
      <c r="AE56" s="287" t="s">
        <v>625</v>
      </c>
      <c r="AF56" s="281" t="s">
        <v>625</v>
      </c>
      <c r="AG56" s="288"/>
    </row>
    <row r="57" spans="2:32" s="300" customFormat="1" ht="12.75">
      <c r="B57" s="301" t="s">
        <v>626</v>
      </c>
      <c r="C57" s="301"/>
      <c r="F57" s="300" t="s">
        <v>516</v>
      </c>
      <c r="H57" s="300" t="s">
        <v>541</v>
      </c>
      <c r="I57" s="300" t="s">
        <v>544</v>
      </c>
      <c r="J57" s="300" t="s">
        <v>622</v>
      </c>
      <c r="K57" s="300" t="s">
        <v>544</v>
      </c>
      <c r="L57" s="300" t="s">
        <v>544</v>
      </c>
      <c r="M57" s="300" t="s">
        <v>544</v>
      </c>
      <c r="N57" s="300" t="s">
        <v>544</v>
      </c>
      <c r="O57" s="300" t="s">
        <v>544</v>
      </c>
      <c r="P57" s="300" t="s">
        <v>544</v>
      </c>
      <c r="Q57" s="300" t="s">
        <v>544</v>
      </c>
      <c r="R57" s="300" t="s">
        <v>544</v>
      </c>
      <c r="S57" s="291" t="s">
        <v>544</v>
      </c>
      <c r="T57" s="300" t="s">
        <v>625</v>
      </c>
      <c r="U57" s="300" t="s">
        <v>625</v>
      </c>
      <c r="V57" s="300" t="s">
        <v>625</v>
      </c>
      <c r="W57" s="300" t="s">
        <v>625</v>
      </c>
      <c r="X57" s="300" t="s">
        <v>625</v>
      </c>
      <c r="Y57" s="300" t="s">
        <v>625</v>
      </c>
      <c r="Z57" s="300" t="s">
        <v>625</v>
      </c>
      <c r="AA57" s="300" t="s">
        <v>625</v>
      </c>
      <c r="AB57" s="300" t="s">
        <v>625</v>
      </c>
      <c r="AC57" s="300" t="s">
        <v>625</v>
      </c>
      <c r="AD57" s="300" t="s">
        <v>625</v>
      </c>
      <c r="AE57" s="291" t="s">
        <v>625</v>
      </c>
      <c r="AF57" s="300" t="s">
        <v>625</v>
      </c>
    </row>
    <row r="58" spans="2:33" s="277" customFormat="1" ht="12.75">
      <c r="B58" s="309"/>
      <c r="C58" s="309"/>
      <c r="E58" s="277" t="s">
        <v>775</v>
      </c>
      <c r="F58" s="277" t="s">
        <v>262</v>
      </c>
      <c r="G58" s="277" t="s">
        <v>627</v>
      </c>
      <c r="H58" s="277" t="s">
        <v>628</v>
      </c>
      <c r="I58" s="277" t="s">
        <v>629</v>
      </c>
      <c r="J58" s="277" t="s">
        <v>630</v>
      </c>
      <c r="K58" s="277" t="s">
        <v>629</v>
      </c>
      <c r="L58" s="277" t="s">
        <v>629</v>
      </c>
      <c r="M58" s="277" t="s">
        <v>629</v>
      </c>
      <c r="N58" s="277" t="s">
        <v>629</v>
      </c>
      <c r="O58" s="277" t="s">
        <v>629</v>
      </c>
      <c r="P58" s="277" t="s">
        <v>629</v>
      </c>
      <c r="Q58" s="277" t="s">
        <v>629</v>
      </c>
      <c r="R58" s="277" t="s">
        <v>629</v>
      </c>
      <c r="S58" s="291" t="s">
        <v>629</v>
      </c>
      <c r="T58" s="277" t="s">
        <v>631</v>
      </c>
      <c r="U58" s="277" t="s">
        <v>631</v>
      </c>
      <c r="V58" s="277" t="s">
        <v>631</v>
      </c>
      <c r="W58" s="277" t="s">
        <v>631</v>
      </c>
      <c r="X58" s="277" t="s">
        <v>631</v>
      </c>
      <c r="Y58" s="277" t="s">
        <v>631</v>
      </c>
      <c r="Z58" s="277" t="s">
        <v>631</v>
      </c>
      <c r="AA58" s="277" t="s">
        <v>631</v>
      </c>
      <c r="AB58" s="277" t="s">
        <v>631</v>
      </c>
      <c r="AC58" s="277" t="s">
        <v>631</v>
      </c>
      <c r="AD58" s="277" t="s">
        <v>631</v>
      </c>
      <c r="AE58" s="291" t="s">
        <v>631</v>
      </c>
      <c r="AF58" s="277" t="s">
        <v>631</v>
      </c>
      <c r="AG58" s="300"/>
    </row>
    <row r="59" spans="2:33" s="277" customFormat="1" ht="12.75">
      <c r="B59" s="309"/>
      <c r="C59" s="309"/>
      <c r="P59" s="210" t="s">
        <v>274</v>
      </c>
      <c r="Q59" s="210" t="s">
        <v>735</v>
      </c>
      <c r="R59" s="315" t="s">
        <v>776</v>
      </c>
      <c r="S59" s="291"/>
      <c r="AB59" s="210" t="s">
        <v>274</v>
      </c>
      <c r="AC59" s="210" t="s">
        <v>737</v>
      </c>
      <c r="AD59" s="315" t="s">
        <v>777</v>
      </c>
      <c r="AE59" s="291"/>
      <c r="AF59" s="317"/>
      <c r="AG59" s="300"/>
    </row>
    <row r="60" spans="1:33" ht="16.5">
      <c r="A60" s="204"/>
      <c r="B60" s="204"/>
      <c r="AE60" s="278"/>
      <c r="AF60" s="204"/>
      <c r="AG60" s="205"/>
    </row>
    <row r="61" spans="1:33" ht="16.5">
      <c r="A61" s="204"/>
      <c r="B61" s="204"/>
      <c r="AE61" s="278"/>
      <c r="AF61" s="204"/>
      <c r="AG61" s="205"/>
    </row>
    <row r="62" spans="1:33" ht="16.5">
      <c r="A62" s="204"/>
      <c r="B62" s="204"/>
      <c r="AE62" s="278"/>
      <c r="AF62" s="204"/>
      <c r="AG62" s="205"/>
    </row>
    <row r="63" spans="1:32" s="318" customFormat="1" ht="12.75">
      <c r="A63" s="318" t="s">
        <v>778</v>
      </c>
      <c r="B63" s="319"/>
      <c r="C63" s="319"/>
      <c r="F63" s="318" t="s">
        <v>262</v>
      </c>
      <c r="G63" s="318" t="s">
        <v>595</v>
      </c>
      <c r="H63" s="318" t="s">
        <v>596</v>
      </c>
      <c r="I63" s="318" t="s">
        <v>597</v>
      </c>
      <c r="J63" s="318" t="s">
        <v>598</v>
      </c>
      <c r="K63" s="318" t="s">
        <v>599</v>
      </c>
      <c r="L63" s="318" t="s">
        <v>600</v>
      </c>
      <c r="M63" s="318" t="s">
        <v>601</v>
      </c>
      <c r="N63" s="318" t="s">
        <v>602</v>
      </c>
      <c r="O63" s="318" t="s">
        <v>603</v>
      </c>
      <c r="P63" s="318" t="s">
        <v>604</v>
      </c>
      <c r="Q63" s="318" t="s">
        <v>605</v>
      </c>
      <c r="R63" s="318" t="s">
        <v>606</v>
      </c>
      <c r="S63" s="291" t="s">
        <v>607</v>
      </c>
      <c r="T63" s="318" t="s">
        <v>608</v>
      </c>
      <c r="U63" s="318" t="s">
        <v>609</v>
      </c>
      <c r="V63" s="318" t="s">
        <v>610</v>
      </c>
      <c r="W63" s="318" t="s">
        <v>611</v>
      </c>
      <c r="X63" s="318" t="s">
        <v>612</v>
      </c>
      <c r="Y63" s="318" t="s">
        <v>613</v>
      </c>
      <c r="Z63" s="318" t="s">
        <v>614</v>
      </c>
      <c r="AA63" s="318" t="s">
        <v>615</v>
      </c>
      <c r="AB63" s="318" t="s">
        <v>616</v>
      </c>
      <c r="AC63" s="318" t="s">
        <v>617</v>
      </c>
      <c r="AD63" s="318" t="s">
        <v>618</v>
      </c>
      <c r="AE63" s="291" t="s">
        <v>619</v>
      </c>
      <c r="AF63" s="320">
        <v>2132</v>
      </c>
    </row>
    <row r="64" spans="1:33" ht="16.5">
      <c r="A64" s="204"/>
      <c r="B64" s="312"/>
      <c r="C64" s="312"/>
      <c r="AE64" s="278"/>
      <c r="AF64" s="312"/>
      <c r="AG64" s="205"/>
    </row>
    <row r="65" spans="1:33" ht="16.5">
      <c r="A65" s="204"/>
      <c r="B65" s="312"/>
      <c r="C65" s="312"/>
      <c r="AE65" s="278"/>
      <c r="AF65" s="312"/>
      <c r="AG65" s="205"/>
    </row>
    <row r="66" spans="1:33" ht="16.5">
      <c r="A66" s="204"/>
      <c r="B66" s="312"/>
      <c r="C66" s="312"/>
      <c r="AE66" s="278"/>
      <c r="AF66" s="312"/>
      <c r="AG66" s="205"/>
    </row>
    <row r="67" spans="1:33" ht="16.5">
      <c r="A67" s="204"/>
      <c r="B67" s="204" t="s">
        <v>717</v>
      </c>
      <c r="C67" s="312"/>
      <c r="AE67" s="278"/>
      <c r="AF67" s="312"/>
      <c r="AG67" s="205"/>
    </row>
    <row r="68" spans="1:33" ht="16.5">
      <c r="A68" s="204"/>
      <c r="B68" s="215" t="s">
        <v>739</v>
      </c>
      <c r="C68" s="218"/>
      <c r="AE68" s="278"/>
      <c r="AF68"/>
      <c r="AG68" s="205"/>
    </row>
    <row r="69" spans="1:33" ht="16.5">
      <c r="A69" s="204"/>
      <c r="B69" s="215" t="s">
        <v>758</v>
      </c>
      <c r="C69" s="218"/>
      <c r="AE69" s="278"/>
      <c r="AF69"/>
      <c r="AG69" s="205"/>
    </row>
    <row r="70" spans="1:33" ht="16.5">
      <c r="A70" s="204"/>
      <c r="B70" s="277" t="s">
        <v>775</v>
      </c>
      <c r="C70" s="218"/>
      <c r="AE70" s="278"/>
      <c r="AF70"/>
      <c r="AG70" s="205"/>
    </row>
    <row r="71" spans="1:33" ht="16.5">
      <c r="A71" s="204"/>
      <c r="C71" s="218"/>
      <c r="AE71" s="278"/>
      <c r="AF71"/>
      <c r="AG71" s="205"/>
    </row>
    <row r="72" spans="1:31" s="224" customFormat="1" ht="16.5">
      <c r="A72" s="218" t="s">
        <v>779</v>
      </c>
      <c r="B72" s="229" t="s">
        <v>780</v>
      </c>
      <c r="C72" s="204"/>
      <c r="D72" s="204"/>
      <c r="E72" s="204" t="s">
        <v>781</v>
      </c>
      <c r="G72" s="215"/>
      <c r="H72" s="215"/>
      <c r="S72" s="278"/>
      <c r="AE72" s="278"/>
    </row>
    <row r="73" spans="1:31" s="224" customFormat="1" ht="16.5">
      <c r="A73" s="321" t="s">
        <v>717</v>
      </c>
      <c r="B73" s="229" t="s">
        <v>782</v>
      </c>
      <c r="C73" s="218"/>
      <c r="D73" s="204"/>
      <c r="E73" s="210" t="s">
        <v>736</v>
      </c>
      <c r="G73" s="215"/>
      <c r="H73" s="215"/>
      <c r="S73" s="278"/>
      <c r="AE73" s="278"/>
    </row>
    <row r="74" spans="1:31" s="224" customFormat="1" ht="16.5">
      <c r="A74" s="322" t="s">
        <v>739</v>
      </c>
      <c r="B74" s="229" t="s">
        <v>783</v>
      </c>
      <c r="C74" s="218"/>
      <c r="D74" s="204"/>
      <c r="E74" s="316" t="s">
        <v>745</v>
      </c>
      <c r="G74" s="215"/>
      <c r="H74" s="215"/>
      <c r="S74" s="278"/>
      <c r="AE74" s="278"/>
    </row>
    <row r="75" spans="1:5" ht="16.5">
      <c r="A75" s="322" t="s">
        <v>758</v>
      </c>
      <c r="B75" s="218" t="s">
        <v>784</v>
      </c>
      <c r="C75" s="218"/>
      <c r="E75" s="315" t="s">
        <v>773</v>
      </c>
    </row>
    <row r="76" spans="1:5" ht="16.5">
      <c r="A76" s="323" t="s">
        <v>775</v>
      </c>
      <c r="B76" s="218" t="s">
        <v>785</v>
      </c>
      <c r="C76" s="218"/>
      <c r="E76" s="315" t="s">
        <v>776</v>
      </c>
    </row>
    <row r="77" spans="1:5" ht="16.5">
      <c r="A77" s="224"/>
      <c r="B77" s="224"/>
      <c r="C77" s="229"/>
      <c r="D77" s="224"/>
      <c r="E77" s="324" t="s">
        <v>786</v>
      </c>
    </row>
    <row r="78" spans="1:5" ht="16.5">
      <c r="A78" s="224"/>
      <c r="B78" s="229"/>
      <c r="C78" s="224"/>
      <c r="D78" s="224"/>
      <c r="E78" s="224"/>
    </row>
    <row r="79" spans="1:5" ht="16.5">
      <c r="A79" s="218" t="s">
        <v>787</v>
      </c>
      <c r="B79" s="229" t="s">
        <v>780</v>
      </c>
      <c r="D79" s="224"/>
      <c r="E79" s="204" t="s">
        <v>781</v>
      </c>
    </row>
    <row r="80" spans="1:5" ht="16.5">
      <c r="A80" s="321" t="s">
        <v>717</v>
      </c>
      <c r="B80" s="218" t="s">
        <v>788</v>
      </c>
      <c r="E80" s="315" t="s">
        <v>738</v>
      </c>
    </row>
    <row r="81" spans="1:5" ht="16.5">
      <c r="A81" s="322" t="s">
        <v>739</v>
      </c>
      <c r="B81" s="218" t="s">
        <v>601</v>
      </c>
      <c r="E81" s="316" t="s">
        <v>746</v>
      </c>
    </row>
    <row r="82" spans="1:5" ht="16.5">
      <c r="A82" s="322" t="s">
        <v>758</v>
      </c>
      <c r="B82" s="218" t="s">
        <v>789</v>
      </c>
      <c r="E82" s="315" t="s">
        <v>774</v>
      </c>
    </row>
    <row r="83" spans="1:5" ht="16.5">
      <c r="A83" s="323" t="s">
        <v>775</v>
      </c>
      <c r="B83" s="218" t="s">
        <v>790</v>
      </c>
      <c r="E83" s="315" t="s">
        <v>777</v>
      </c>
    </row>
    <row r="84" spans="1:5" ht="16.5">
      <c r="A84" s="325"/>
      <c r="E84" s="324" t="s">
        <v>791</v>
      </c>
    </row>
    <row r="85" spans="1:5" ht="16.5">
      <c r="A85" s="218" t="s">
        <v>792</v>
      </c>
      <c r="B85" s="229" t="s">
        <v>780</v>
      </c>
      <c r="D85" s="224"/>
      <c r="E85" s="204" t="s">
        <v>781</v>
      </c>
    </row>
    <row r="86" spans="1:5" ht="16.5">
      <c r="A86" s="321" t="s">
        <v>717</v>
      </c>
      <c r="E86" s="315" t="s">
        <v>793</v>
      </c>
    </row>
    <row r="87" spans="1:5" ht="16.5">
      <c r="A87" s="322" t="s">
        <v>739</v>
      </c>
      <c r="E87" s="316" t="s">
        <v>794</v>
      </c>
    </row>
    <row r="88" spans="1:5" ht="16.5">
      <c r="A88" s="322" t="s">
        <v>758</v>
      </c>
      <c r="E88" s="315" t="s">
        <v>795</v>
      </c>
    </row>
    <row r="89" spans="1:5" ht="16.5">
      <c r="A89" s="323" t="s">
        <v>775</v>
      </c>
      <c r="E89" s="315" t="s">
        <v>796</v>
      </c>
    </row>
    <row r="90" spans="1:5" ht="16.5">
      <c r="A90" s="325"/>
      <c r="E90" s="324" t="s">
        <v>797</v>
      </c>
    </row>
    <row r="91" spans="1:5" ht="16.5">
      <c r="A91" s="325"/>
      <c r="E91" s="224"/>
    </row>
    <row r="92" spans="1:5" ht="16.5">
      <c r="A92" s="218" t="s">
        <v>798</v>
      </c>
      <c r="B92" s="229" t="s">
        <v>780</v>
      </c>
      <c r="D92" s="224"/>
      <c r="E92" s="204" t="s">
        <v>781</v>
      </c>
    </row>
    <row r="93" spans="1:5" ht="16.5">
      <c r="A93" s="321" t="s">
        <v>717</v>
      </c>
      <c r="E93" s="315" t="s">
        <v>799</v>
      </c>
    </row>
    <row r="94" spans="1:5" ht="16.5">
      <c r="A94" s="322" t="s">
        <v>739</v>
      </c>
      <c r="E94" s="316" t="s">
        <v>800</v>
      </c>
    </row>
    <row r="95" spans="1:5" ht="16.5">
      <c r="A95" s="322" t="s">
        <v>758</v>
      </c>
      <c r="E95" s="315" t="s">
        <v>801</v>
      </c>
    </row>
    <row r="96" spans="1:5" ht="16.5">
      <c r="A96" s="323" t="s">
        <v>775</v>
      </c>
      <c r="E96" s="315" t="s">
        <v>802</v>
      </c>
    </row>
    <row r="97" spans="1:5" ht="16.5">
      <c r="A97" s="325"/>
      <c r="E97" s="324" t="s">
        <v>803</v>
      </c>
    </row>
    <row r="98" spans="1:5" ht="16.5">
      <c r="A98" s="325"/>
      <c r="E98" s="224"/>
    </row>
    <row r="99" spans="1:5" ht="16.5">
      <c r="A99" s="218" t="s">
        <v>804</v>
      </c>
      <c r="B99" s="229" t="s">
        <v>780</v>
      </c>
      <c r="D99" s="224"/>
      <c r="E99" s="204" t="s">
        <v>781</v>
      </c>
    </row>
    <row r="100" spans="1:5" ht="16.5">
      <c r="A100" s="321" t="s">
        <v>717</v>
      </c>
      <c r="E100" s="315" t="s">
        <v>805</v>
      </c>
    </row>
    <row r="101" spans="1:5" ht="16.5">
      <c r="A101" s="322" t="s">
        <v>739</v>
      </c>
      <c r="E101" s="316" t="s">
        <v>806</v>
      </c>
    </row>
    <row r="102" spans="1:5" ht="16.5">
      <c r="A102" s="322" t="s">
        <v>758</v>
      </c>
      <c r="E102" s="315" t="s">
        <v>807</v>
      </c>
    </row>
    <row r="103" spans="1:5" ht="16.5">
      <c r="A103" s="323" t="s">
        <v>775</v>
      </c>
      <c r="E103" s="315" t="s">
        <v>808</v>
      </c>
    </row>
    <row r="104" ht="16.5">
      <c r="E104" s="324" t="s">
        <v>809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40"/>
  <sheetViews>
    <sheetView zoomScalePageLayoutView="0" workbookViewId="0" topLeftCell="A5">
      <selection activeCell="A24" sqref="A24"/>
    </sheetView>
  </sheetViews>
  <sheetFormatPr defaultColWidth="9.00390625" defaultRowHeight="13.5"/>
  <cols>
    <col min="1" max="1" width="36.125" style="218" customWidth="1"/>
    <col min="2" max="2" width="9.00390625" style="218" customWidth="1"/>
    <col min="3" max="18" width="9.00390625" style="204" customWidth="1"/>
    <col min="19" max="19" width="9.00390625" style="277" customWidth="1"/>
    <col min="20" max="30" width="9.00390625" style="204" customWidth="1"/>
    <col min="32" max="33" width="9.00390625" style="205" customWidth="1"/>
    <col min="34" max="16384" width="9.00390625" style="204" customWidth="1"/>
  </cols>
  <sheetData>
    <row r="1" spans="1:256" s="269" customFormat="1" ht="16.5">
      <c r="A1" s="264" t="s">
        <v>810</v>
      </c>
      <c r="B1" s="265"/>
      <c r="C1" s="265"/>
      <c r="D1" s="266"/>
      <c r="E1" s="266"/>
      <c r="F1" s="266" t="s">
        <v>478</v>
      </c>
      <c r="G1" s="266" t="s">
        <v>479</v>
      </c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7" t="s">
        <v>480</v>
      </c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 t="s">
        <v>481</v>
      </c>
      <c r="AG1" s="270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  <c r="IL1" s="266"/>
      <c r="IM1" s="266"/>
      <c r="IN1" s="266"/>
      <c r="IO1" s="266"/>
      <c r="IP1" s="266"/>
      <c r="IQ1" s="266"/>
      <c r="IR1" s="266"/>
      <c r="IS1" s="266"/>
      <c r="IT1" s="266"/>
      <c r="IU1" s="266"/>
      <c r="IV1" s="266"/>
    </row>
    <row r="2" spans="2:256" s="269" customFormat="1" ht="16.5">
      <c r="B2" s="265"/>
      <c r="C2" s="265"/>
      <c r="D2" s="266"/>
      <c r="E2" s="266"/>
      <c r="F2" s="266" t="s">
        <v>237</v>
      </c>
      <c r="G2" s="273" t="s">
        <v>389</v>
      </c>
      <c r="H2" s="267" t="s">
        <v>482</v>
      </c>
      <c r="I2" s="266" t="s">
        <v>483</v>
      </c>
      <c r="J2" s="266" t="s">
        <v>484</v>
      </c>
      <c r="K2" s="266" t="s">
        <v>459</v>
      </c>
      <c r="L2" s="272" t="s">
        <v>485</v>
      </c>
      <c r="M2" s="272" t="s">
        <v>470</v>
      </c>
      <c r="N2" s="266" t="s">
        <v>486</v>
      </c>
      <c r="O2" s="266" t="s">
        <v>487</v>
      </c>
      <c r="P2" s="266" t="s">
        <v>488</v>
      </c>
      <c r="Q2" s="266" t="s">
        <v>458</v>
      </c>
      <c r="R2" s="273" t="s">
        <v>489</v>
      </c>
      <c r="S2" s="271" t="s">
        <v>389</v>
      </c>
      <c r="T2" s="266" t="s">
        <v>482</v>
      </c>
      <c r="U2" s="266" t="s">
        <v>483</v>
      </c>
      <c r="V2" s="266" t="s">
        <v>484</v>
      </c>
      <c r="W2" s="266" t="s">
        <v>459</v>
      </c>
      <c r="X2" s="272" t="s">
        <v>485</v>
      </c>
      <c r="Y2" s="272" t="s">
        <v>470</v>
      </c>
      <c r="Z2" s="266" t="s">
        <v>486</v>
      </c>
      <c r="AA2" s="266" t="s">
        <v>487</v>
      </c>
      <c r="AB2" s="266" t="s">
        <v>488</v>
      </c>
      <c r="AC2" s="266" t="s">
        <v>458</v>
      </c>
      <c r="AD2" s="273" t="s">
        <v>489</v>
      </c>
      <c r="AE2" s="273" t="s">
        <v>389</v>
      </c>
      <c r="AF2" s="269" t="s">
        <v>482</v>
      </c>
      <c r="AG2" s="270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/>
      <c r="HM2" s="266"/>
      <c r="HN2" s="266"/>
      <c r="HO2" s="266"/>
      <c r="HP2" s="266"/>
      <c r="HQ2" s="266"/>
      <c r="HR2" s="266"/>
      <c r="HS2" s="266"/>
      <c r="HT2" s="266"/>
      <c r="HU2" s="266"/>
      <c r="HV2" s="266"/>
      <c r="HW2" s="266"/>
      <c r="HX2" s="266"/>
      <c r="HY2" s="266"/>
      <c r="HZ2" s="266"/>
      <c r="IA2" s="266"/>
      <c r="IB2" s="266"/>
      <c r="IC2" s="266"/>
      <c r="ID2" s="266"/>
      <c r="IE2" s="266"/>
      <c r="IF2" s="266"/>
      <c r="IG2" s="266"/>
      <c r="IH2" s="266"/>
      <c r="II2" s="266"/>
      <c r="IJ2" s="266"/>
      <c r="IK2" s="266"/>
      <c r="IL2" s="266"/>
      <c r="IM2" s="266"/>
      <c r="IN2" s="266"/>
      <c r="IO2" s="266"/>
      <c r="IP2" s="266"/>
      <c r="IQ2" s="266"/>
      <c r="IR2" s="266"/>
      <c r="IS2" s="266"/>
      <c r="IT2" s="266"/>
      <c r="IU2" s="266"/>
      <c r="IV2" s="266"/>
    </row>
    <row r="3" spans="1:35" s="266" customFormat="1" ht="16.5">
      <c r="A3" s="266" t="s">
        <v>490</v>
      </c>
      <c r="B3" s="265"/>
      <c r="C3" s="265"/>
      <c r="G3" s="273" t="s">
        <v>491</v>
      </c>
      <c r="H3" s="273"/>
      <c r="I3" s="274" t="s">
        <v>492</v>
      </c>
      <c r="J3" s="274" t="s">
        <v>492</v>
      </c>
      <c r="K3" s="275" t="s">
        <v>493</v>
      </c>
      <c r="L3" s="275"/>
      <c r="M3" s="275"/>
      <c r="N3" s="275"/>
      <c r="O3" s="275"/>
      <c r="P3" s="268" t="s">
        <v>494</v>
      </c>
      <c r="Q3" s="268"/>
      <c r="R3" s="268"/>
      <c r="S3" s="326" t="s">
        <v>495</v>
      </c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G3" s="270"/>
      <c r="AH3" s="276"/>
      <c r="AI3" s="276"/>
    </row>
    <row r="4" spans="1:33" ht="16.5">
      <c r="A4" s="204"/>
      <c r="B4" s="218" t="s">
        <v>325</v>
      </c>
      <c r="C4" s="218" t="s">
        <v>326</v>
      </c>
      <c r="D4" s="204" t="s">
        <v>496</v>
      </c>
      <c r="E4" s="204" t="s">
        <v>497</v>
      </c>
      <c r="G4" s="204">
        <v>1</v>
      </c>
      <c r="H4" s="204">
        <v>2</v>
      </c>
      <c r="I4" s="204">
        <v>3</v>
      </c>
      <c r="J4" s="204" t="s">
        <v>484</v>
      </c>
      <c r="K4" s="204" t="s">
        <v>459</v>
      </c>
      <c r="L4" s="204" t="s">
        <v>485</v>
      </c>
      <c r="M4" s="204" t="s">
        <v>470</v>
      </c>
      <c r="N4" s="204" t="s">
        <v>486</v>
      </c>
      <c r="O4" s="204" t="s">
        <v>487</v>
      </c>
      <c r="P4" s="278" t="s">
        <v>488</v>
      </c>
      <c r="Q4" s="278" t="s">
        <v>458</v>
      </c>
      <c r="R4" s="278" t="s">
        <v>489</v>
      </c>
      <c r="S4" s="277" t="s">
        <v>469</v>
      </c>
      <c r="T4" s="204" t="s">
        <v>498</v>
      </c>
      <c r="U4" s="204" t="s">
        <v>499</v>
      </c>
      <c r="V4" s="204" t="s">
        <v>500</v>
      </c>
      <c r="W4" s="204" t="s">
        <v>501</v>
      </c>
      <c r="X4" s="204" t="s">
        <v>502</v>
      </c>
      <c r="Y4" s="204" t="s">
        <v>503</v>
      </c>
      <c r="Z4" s="204" t="s">
        <v>504</v>
      </c>
      <c r="AA4" s="204" t="s">
        <v>505</v>
      </c>
      <c r="AB4" s="204" t="s">
        <v>506</v>
      </c>
      <c r="AC4" s="204" t="s">
        <v>507</v>
      </c>
      <c r="AD4" s="204" t="s">
        <v>508</v>
      </c>
      <c r="AE4" s="204" t="s">
        <v>509</v>
      </c>
      <c r="AF4" s="204" t="s">
        <v>510</v>
      </c>
      <c r="AG4" s="205" t="s">
        <v>497</v>
      </c>
    </row>
    <row r="5" spans="1:33" s="220" customFormat="1" ht="16.5">
      <c r="A5" s="220" t="s">
        <v>328</v>
      </c>
      <c r="B5" s="221" t="s">
        <v>327</v>
      </c>
      <c r="C5" s="221"/>
      <c r="D5" s="220">
        <v>7</v>
      </c>
      <c r="E5" s="223">
        <v>3</v>
      </c>
      <c r="S5" s="292" t="s">
        <v>488</v>
      </c>
      <c r="T5" s="220" t="s">
        <v>488</v>
      </c>
      <c r="U5" s="220" t="s">
        <v>499</v>
      </c>
      <c r="V5" s="220" t="s">
        <v>499</v>
      </c>
      <c r="W5" s="220" t="s">
        <v>504</v>
      </c>
      <c r="X5" s="220" t="s">
        <v>512</v>
      </c>
      <c r="Y5" s="220" t="s">
        <v>526</v>
      </c>
      <c r="Z5" s="220" t="s">
        <v>513</v>
      </c>
      <c r="AA5" s="220" t="s">
        <v>527</v>
      </c>
      <c r="AB5" s="220" t="s">
        <v>514</v>
      </c>
      <c r="AC5" s="220" t="s">
        <v>417</v>
      </c>
      <c r="AD5" s="220" t="s">
        <v>514</v>
      </c>
      <c r="AE5" s="220" t="s">
        <v>527</v>
      </c>
      <c r="AF5" s="220" t="s">
        <v>514</v>
      </c>
      <c r="AG5" s="280">
        <v>3</v>
      </c>
    </row>
    <row r="6" spans="2:33" s="224" customFormat="1" ht="16.5">
      <c r="B6" s="229"/>
      <c r="C6" s="229"/>
      <c r="E6" s="228"/>
      <c r="G6" s="227"/>
      <c r="H6" s="227"/>
      <c r="I6" s="327"/>
      <c r="J6" s="327"/>
      <c r="K6" s="328"/>
      <c r="L6" s="328"/>
      <c r="M6" s="328"/>
      <c r="N6" s="328"/>
      <c r="O6" s="328"/>
      <c r="P6" s="278"/>
      <c r="Q6" s="278"/>
      <c r="R6" s="278"/>
      <c r="S6" s="215" t="s">
        <v>529</v>
      </c>
      <c r="T6" s="224" t="s">
        <v>529</v>
      </c>
      <c r="U6" s="224" t="s">
        <v>389</v>
      </c>
      <c r="V6" s="224" t="s">
        <v>389</v>
      </c>
      <c r="W6" s="224" t="s">
        <v>530</v>
      </c>
      <c r="X6" s="224" t="s">
        <v>531</v>
      </c>
      <c r="Y6" s="224" t="s">
        <v>532</v>
      </c>
      <c r="Z6" s="224" t="s">
        <v>528</v>
      </c>
      <c r="AA6" s="224" t="s">
        <v>533</v>
      </c>
      <c r="AB6" s="224" t="s">
        <v>534</v>
      </c>
      <c r="AC6" s="224" t="s">
        <v>535</v>
      </c>
      <c r="AD6" s="224" t="s">
        <v>534</v>
      </c>
      <c r="AE6" s="224" t="s">
        <v>533</v>
      </c>
      <c r="AF6" s="224" t="s">
        <v>534</v>
      </c>
      <c r="AG6" s="280"/>
    </row>
    <row r="7" spans="1:33" s="220" customFormat="1" ht="16.5">
      <c r="A7" s="220" t="s">
        <v>539</v>
      </c>
      <c r="B7" s="221" t="s">
        <v>327</v>
      </c>
      <c r="C7" s="221"/>
      <c r="D7" s="220">
        <v>8</v>
      </c>
      <c r="E7" s="223">
        <v>6</v>
      </c>
      <c r="S7" s="292"/>
      <c r="T7" s="220" t="s">
        <v>459</v>
      </c>
      <c r="U7" s="220" t="s">
        <v>459</v>
      </c>
      <c r="V7" s="220" t="s">
        <v>504</v>
      </c>
      <c r="W7" s="220" t="s">
        <v>504</v>
      </c>
      <c r="X7" s="220" t="s">
        <v>526</v>
      </c>
      <c r="Y7" s="220" t="s">
        <v>526</v>
      </c>
      <c r="Z7" s="220" t="s">
        <v>527</v>
      </c>
      <c r="AA7" s="220" t="s">
        <v>514</v>
      </c>
      <c r="AB7" s="220" t="s">
        <v>417</v>
      </c>
      <c r="AC7" s="220" t="s">
        <v>388</v>
      </c>
      <c r="AD7" s="220" t="s">
        <v>417</v>
      </c>
      <c r="AE7" s="220" t="s">
        <v>514</v>
      </c>
      <c r="AF7" s="220" t="s">
        <v>417</v>
      </c>
      <c r="AG7" s="280">
        <v>6</v>
      </c>
    </row>
    <row r="8" spans="2:33" s="224" customFormat="1" ht="16.5">
      <c r="B8" s="229"/>
      <c r="C8" s="229"/>
      <c r="E8" s="228"/>
      <c r="G8" s="227"/>
      <c r="H8" s="227"/>
      <c r="I8" s="327"/>
      <c r="J8" s="327"/>
      <c r="K8" s="328"/>
      <c r="L8" s="328"/>
      <c r="M8" s="328"/>
      <c r="N8" s="328"/>
      <c r="O8" s="328"/>
      <c r="P8" s="278"/>
      <c r="Q8" s="278"/>
      <c r="R8" s="278"/>
      <c r="S8" s="215"/>
      <c r="T8" s="224" t="s">
        <v>540</v>
      </c>
      <c r="U8" s="224" t="s">
        <v>540</v>
      </c>
      <c r="V8" s="224" t="s">
        <v>542</v>
      </c>
      <c r="W8" s="224" t="s">
        <v>542</v>
      </c>
      <c r="X8" s="224" t="s">
        <v>811</v>
      </c>
      <c r="Y8" s="224" t="s">
        <v>811</v>
      </c>
      <c r="Z8" s="224" t="s">
        <v>703</v>
      </c>
      <c r="AA8" s="224" t="s">
        <v>535</v>
      </c>
      <c r="AB8" s="224" t="s">
        <v>812</v>
      </c>
      <c r="AC8" s="224" t="s">
        <v>751</v>
      </c>
      <c r="AD8" s="224" t="s">
        <v>812</v>
      </c>
      <c r="AE8" s="224" t="s">
        <v>535</v>
      </c>
      <c r="AF8" s="224" t="s">
        <v>812</v>
      </c>
      <c r="AG8" s="280"/>
    </row>
    <row r="9" spans="1:33" s="220" customFormat="1" ht="16.5">
      <c r="A9" s="220" t="s">
        <v>352</v>
      </c>
      <c r="B9" s="221" t="s">
        <v>327</v>
      </c>
      <c r="C9" s="221" t="s">
        <v>351</v>
      </c>
      <c r="D9" s="220">
        <v>6</v>
      </c>
      <c r="E9" s="223">
        <v>9</v>
      </c>
      <c r="K9" s="220" t="s">
        <v>488</v>
      </c>
      <c r="L9" s="220" t="s">
        <v>488</v>
      </c>
      <c r="M9" s="220" t="s">
        <v>488</v>
      </c>
      <c r="N9" s="220" t="s">
        <v>504</v>
      </c>
      <c r="O9" s="220" t="s">
        <v>504</v>
      </c>
      <c r="P9" s="220" t="s">
        <v>504</v>
      </c>
      <c r="Q9" s="220" t="s">
        <v>504</v>
      </c>
      <c r="R9" s="220" t="s">
        <v>504</v>
      </c>
      <c r="S9" s="292" t="s">
        <v>504</v>
      </c>
      <c r="T9" s="220" t="s">
        <v>512</v>
      </c>
      <c r="U9" s="220" t="s">
        <v>526</v>
      </c>
      <c r="V9" s="220" t="s">
        <v>513</v>
      </c>
      <c r="W9" s="220" t="s">
        <v>527</v>
      </c>
      <c r="X9" s="220" t="s">
        <v>527</v>
      </c>
      <c r="Y9" s="220" t="s">
        <v>527</v>
      </c>
      <c r="Z9" s="220" t="s">
        <v>514</v>
      </c>
      <c r="AA9" s="220" t="s">
        <v>417</v>
      </c>
      <c r="AB9" s="220" t="s">
        <v>388</v>
      </c>
      <c r="AC9" s="220" t="s">
        <v>388</v>
      </c>
      <c r="AD9" s="220" t="s">
        <v>388</v>
      </c>
      <c r="AE9" s="220" t="s">
        <v>417</v>
      </c>
      <c r="AF9" s="220" t="s">
        <v>388</v>
      </c>
      <c r="AG9" s="280">
        <v>9</v>
      </c>
    </row>
    <row r="10" spans="2:33" s="224" customFormat="1" ht="16.5">
      <c r="B10" s="229"/>
      <c r="C10" s="229"/>
      <c r="E10" s="228"/>
      <c r="G10" s="227"/>
      <c r="H10" s="227"/>
      <c r="I10" s="327"/>
      <c r="J10" s="327"/>
      <c r="K10" s="328" t="s">
        <v>537</v>
      </c>
      <c r="L10" s="328" t="s">
        <v>537</v>
      </c>
      <c r="M10" s="328" t="s">
        <v>537</v>
      </c>
      <c r="N10" s="328" t="s">
        <v>538</v>
      </c>
      <c r="O10" s="328" t="s">
        <v>538</v>
      </c>
      <c r="P10" s="278" t="s">
        <v>538</v>
      </c>
      <c r="Q10" s="278" t="s">
        <v>538</v>
      </c>
      <c r="R10" s="278" t="s">
        <v>538</v>
      </c>
      <c r="S10" s="215" t="s">
        <v>538</v>
      </c>
      <c r="T10" s="224" t="s">
        <v>544</v>
      </c>
      <c r="U10" s="224" t="s">
        <v>543</v>
      </c>
      <c r="V10" s="224" t="s">
        <v>483</v>
      </c>
      <c r="W10" s="224" t="s">
        <v>622</v>
      </c>
      <c r="X10" s="224" t="s">
        <v>622</v>
      </c>
      <c r="Y10" s="224" t="s">
        <v>622</v>
      </c>
      <c r="Z10" s="224" t="s">
        <v>533</v>
      </c>
      <c r="AA10" s="224" t="s">
        <v>703</v>
      </c>
      <c r="AB10" s="224" t="s">
        <v>535</v>
      </c>
      <c r="AC10" s="224" t="s">
        <v>535</v>
      </c>
      <c r="AD10" s="224" t="s">
        <v>535</v>
      </c>
      <c r="AE10" s="224" t="s">
        <v>703</v>
      </c>
      <c r="AF10" s="224" t="s">
        <v>535</v>
      </c>
      <c r="AG10" s="280"/>
    </row>
    <row r="11" spans="1:33" s="220" customFormat="1" ht="16.5">
      <c r="A11" s="220" t="s">
        <v>359</v>
      </c>
      <c r="B11" s="221" t="s">
        <v>327</v>
      </c>
      <c r="C11" s="221" t="s">
        <v>351</v>
      </c>
      <c r="D11" s="220">
        <v>5</v>
      </c>
      <c r="E11" s="223">
        <v>15</v>
      </c>
      <c r="K11" s="220" t="s">
        <v>459</v>
      </c>
      <c r="L11" s="220" t="s">
        <v>459</v>
      </c>
      <c r="M11" s="220" t="s">
        <v>488</v>
      </c>
      <c r="N11" s="220" t="s">
        <v>488</v>
      </c>
      <c r="O11" s="220" t="s">
        <v>504</v>
      </c>
      <c r="P11" s="220" t="s">
        <v>504</v>
      </c>
      <c r="Q11" s="220" t="s">
        <v>504</v>
      </c>
      <c r="R11" s="220" t="s">
        <v>504</v>
      </c>
      <c r="S11" s="292" t="s">
        <v>504</v>
      </c>
      <c r="T11" s="220" t="s">
        <v>512</v>
      </c>
      <c r="U11" s="220" t="s">
        <v>512</v>
      </c>
      <c r="V11" s="220" t="s">
        <v>526</v>
      </c>
      <c r="W11" s="220" t="s">
        <v>513</v>
      </c>
      <c r="X11" s="220" t="s">
        <v>526</v>
      </c>
      <c r="Y11" s="220" t="s">
        <v>526</v>
      </c>
      <c r="Z11" s="220" t="s">
        <v>513</v>
      </c>
      <c r="AA11" s="220" t="s">
        <v>527</v>
      </c>
      <c r="AB11" s="220" t="s">
        <v>514</v>
      </c>
      <c r="AC11" s="220" t="s">
        <v>417</v>
      </c>
      <c r="AD11" s="220" t="s">
        <v>417</v>
      </c>
      <c r="AE11" s="220" t="s">
        <v>514</v>
      </c>
      <c r="AF11" s="220" t="s">
        <v>417</v>
      </c>
      <c r="AG11" s="280">
        <v>15</v>
      </c>
    </row>
    <row r="12" spans="2:33" s="224" customFormat="1" ht="16.5">
      <c r="B12" s="229"/>
      <c r="C12" s="229"/>
      <c r="E12" s="228"/>
      <c r="G12" s="227"/>
      <c r="H12" s="227"/>
      <c r="I12" s="327"/>
      <c r="J12" s="327"/>
      <c r="K12" s="328" t="s">
        <v>525</v>
      </c>
      <c r="L12" s="328" t="s">
        <v>525</v>
      </c>
      <c r="M12" s="328" t="s">
        <v>447</v>
      </c>
      <c r="N12" s="328" t="s">
        <v>447</v>
      </c>
      <c r="O12" s="328" t="s">
        <v>389</v>
      </c>
      <c r="P12" s="278" t="s">
        <v>389</v>
      </c>
      <c r="Q12" s="278" t="s">
        <v>389</v>
      </c>
      <c r="R12" s="278" t="s">
        <v>389</v>
      </c>
      <c r="S12" s="215" t="s">
        <v>389</v>
      </c>
      <c r="T12" s="224" t="s">
        <v>523</v>
      </c>
      <c r="U12" s="224" t="s">
        <v>523</v>
      </c>
      <c r="V12" s="224" t="s">
        <v>482</v>
      </c>
      <c r="W12" s="224" t="s">
        <v>545</v>
      </c>
      <c r="X12" s="224" t="s">
        <v>482</v>
      </c>
      <c r="Y12" s="224" t="s">
        <v>482</v>
      </c>
      <c r="Z12" s="224" t="s">
        <v>545</v>
      </c>
      <c r="AA12" s="224" t="s">
        <v>483</v>
      </c>
      <c r="AB12" s="224" t="s">
        <v>528</v>
      </c>
      <c r="AC12" s="224" t="s">
        <v>484</v>
      </c>
      <c r="AD12" s="224" t="s">
        <v>484</v>
      </c>
      <c r="AE12" s="224" t="s">
        <v>528</v>
      </c>
      <c r="AF12" s="224" t="s">
        <v>484</v>
      </c>
      <c r="AG12" s="280"/>
    </row>
    <row r="13" spans="1:33" s="220" customFormat="1" ht="16.5">
      <c r="A13" s="220" t="s">
        <v>368</v>
      </c>
      <c r="B13" s="221" t="s">
        <v>327</v>
      </c>
      <c r="C13" s="221" t="s">
        <v>367</v>
      </c>
      <c r="D13" s="220">
        <v>7</v>
      </c>
      <c r="E13" s="223">
        <v>16</v>
      </c>
      <c r="S13" s="292" t="s">
        <v>459</v>
      </c>
      <c r="T13" s="220" t="s">
        <v>488</v>
      </c>
      <c r="U13" s="220" t="s">
        <v>488</v>
      </c>
      <c r="V13" s="220" t="s">
        <v>504</v>
      </c>
      <c r="W13" s="220" t="s">
        <v>504</v>
      </c>
      <c r="X13" s="220" t="s">
        <v>512</v>
      </c>
      <c r="Y13" s="220" t="s">
        <v>512</v>
      </c>
      <c r="Z13" s="220" t="s">
        <v>526</v>
      </c>
      <c r="AA13" s="220" t="s">
        <v>513</v>
      </c>
      <c r="AB13" s="220" t="s">
        <v>527</v>
      </c>
      <c r="AC13" s="220" t="s">
        <v>514</v>
      </c>
      <c r="AD13" s="220" t="s">
        <v>417</v>
      </c>
      <c r="AE13" s="220" t="s">
        <v>514</v>
      </c>
      <c r="AF13" s="220" t="s">
        <v>388</v>
      </c>
      <c r="AG13" s="280">
        <v>16</v>
      </c>
    </row>
    <row r="14" spans="2:33" s="224" customFormat="1" ht="16.5">
      <c r="B14" s="229"/>
      <c r="C14" s="229"/>
      <c r="E14" s="228"/>
      <c r="G14" s="227"/>
      <c r="H14" s="227"/>
      <c r="I14" s="327"/>
      <c r="J14" s="327"/>
      <c r="K14" s="328"/>
      <c r="L14" s="328"/>
      <c r="M14" s="328"/>
      <c r="N14" s="328"/>
      <c r="O14" s="328"/>
      <c r="P14" s="278"/>
      <c r="Q14" s="278"/>
      <c r="R14" s="278"/>
      <c r="S14" s="215" t="s">
        <v>813</v>
      </c>
      <c r="T14" s="224" t="s">
        <v>814</v>
      </c>
      <c r="U14" s="224" t="s">
        <v>814</v>
      </c>
      <c r="V14" s="224" t="s">
        <v>815</v>
      </c>
      <c r="W14" s="224" t="s">
        <v>815</v>
      </c>
      <c r="X14" s="224" t="s">
        <v>816</v>
      </c>
      <c r="Y14" s="224" t="s">
        <v>816</v>
      </c>
      <c r="Z14" s="224" t="s">
        <v>817</v>
      </c>
      <c r="AA14" s="224" t="s">
        <v>818</v>
      </c>
      <c r="AB14" s="224" t="s">
        <v>819</v>
      </c>
      <c r="AC14" s="224" t="s">
        <v>534</v>
      </c>
      <c r="AD14" s="224" t="s">
        <v>535</v>
      </c>
      <c r="AE14" s="224" t="s">
        <v>534</v>
      </c>
      <c r="AF14" s="224" t="s">
        <v>547</v>
      </c>
      <c r="AG14" s="280"/>
    </row>
    <row r="15" spans="1:33" s="220" customFormat="1" ht="16.5">
      <c r="A15" s="220" t="s">
        <v>375</v>
      </c>
      <c r="B15" s="221" t="s">
        <v>327</v>
      </c>
      <c r="C15" s="221" t="s">
        <v>374</v>
      </c>
      <c r="D15" s="220">
        <v>7</v>
      </c>
      <c r="E15" s="223">
        <v>17</v>
      </c>
      <c r="I15" s="220" t="s">
        <v>459</v>
      </c>
      <c r="J15" s="220" t="s">
        <v>459</v>
      </c>
      <c r="K15" s="220" t="s">
        <v>488</v>
      </c>
      <c r="L15" s="220" t="s">
        <v>488</v>
      </c>
      <c r="M15" s="220" t="s">
        <v>499</v>
      </c>
      <c r="N15" s="220" t="s">
        <v>499</v>
      </c>
      <c r="O15" s="220" t="s">
        <v>504</v>
      </c>
      <c r="P15" s="220" t="s">
        <v>504</v>
      </c>
      <c r="Q15" s="220" t="s">
        <v>512</v>
      </c>
      <c r="R15" s="220" t="s">
        <v>512</v>
      </c>
      <c r="S15" s="292" t="s">
        <v>512</v>
      </c>
      <c r="T15" s="220" t="s">
        <v>526</v>
      </c>
      <c r="U15" s="220" t="s">
        <v>526</v>
      </c>
      <c r="V15" s="220" t="s">
        <v>513</v>
      </c>
      <c r="W15" s="220" t="s">
        <v>527</v>
      </c>
      <c r="X15" s="220" t="s">
        <v>514</v>
      </c>
      <c r="Y15" s="220" t="s">
        <v>514</v>
      </c>
      <c r="Z15" s="220" t="s">
        <v>417</v>
      </c>
      <c r="AA15" s="220" t="s">
        <v>388</v>
      </c>
      <c r="AB15" s="220" t="s">
        <v>515</v>
      </c>
      <c r="AC15" s="220" t="s">
        <v>515</v>
      </c>
      <c r="AD15" s="220" t="s">
        <v>388</v>
      </c>
      <c r="AE15" s="220" t="s">
        <v>388</v>
      </c>
      <c r="AF15" s="220" t="s">
        <v>515</v>
      </c>
      <c r="AG15" s="280">
        <v>17</v>
      </c>
    </row>
    <row r="16" spans="2:33" s="224" customFormat="1" ht="16.5">
      <c r="B16" s="229"/>
      <c r="C16" s="229"/>
      <c r="E16" s="228"/>
      <c r="G16" s="227"/>
      <c r="H16" s="227"/>
      <c r="I16" s="327" t="s">
        <v>536</v>
      </c>
      <c r="J16" s="327" t="s">
        <v>536</v>
      </c>
      <c r="K16" s="328" t="s">
        <v>529</v>
      </c>
      <c r="L16" s="328" t="s">
        <v>529</v>
      </c>
      <c r="M16" s="328" t="s">
        <v>389</v>
      </c>
      <c r="N16" s="328" t="s">
        <v>389</v>
      </c>
      <c r="O16" s="328" t="s">
        <v>530</v>
      </c>
      <c r="P16" s="278" t="s">
        <v>530</v>
      </c>
      <c r="Q16" s="278" t="s">
        <v>531</v>
      </c>
      <c r="R16" s="278" t="s">
        <v>531</v>
      </c>
      <c r="S16" s="215" t="s">
        <v>531</v>
      </c>
      <c r="T16" s="224" t="s">
        <v>532</v>
      </c>
      <c r="U16" s="224" t="s">
        <v>532</v>
      </c>
      <c r="V16" s="224" t="s">
        <v>528</v>
      </c>
      <c r="W16" s="224" t="s">
        <v>533</v>
      </c>
      <c r="X16" s="224" t="s">
        <v>534</v>
      </c>
      <c r="Y16" s="224" t="s">
        <v>534</v>
      </c>
      <c r="Z16" s="224" t="s">
        <v>535</v>
      </c>
      <c r="AA16" s="224" t="s">
        <v>547</v>
      </c>
      <c r="AB16" s="224" t="s">
        <v>470</v>
      </c>
      <c r="AC16" s="224" t="s">
        <v>470</v>
      </c>
      <c r="AD16" s="224" t="s">
        <v>547</v>
      </c>
      <c r="AE16" s="224" t="s">
        <v>547</v>
      </c>
      <c r="AF16" s="224" t="s">
        <v>470</v>
      </c>
      <c r="AG16" s="280"/>
    </row>
    <row r="17" spans="1:33" s="220" customFormat="1" ht="16.5">
      <c r="A17" s="220" t="s">
        <v>380</v>
      </c>
      <c r="B17" s="221" t="s">
        <v>327</v>
      </c>
      <c r="C17" s="221" t="s">
        <v>374</v>
      </c>
      <c r="D17" s="220">
        <v>10</v>
      </c>
      <c r="E17" s="223">
        <v>19</v>
      </c>
      <c r="S17" s="292"/>
      <c r="T17" s="220" t="s">
        <v>488</v>
      </c>
      <c r="U17" s="220" t="s">
        <v>488</v>
      </c>
      <c r="V17" s="220" t="s">
        <v>504</v>
      </c>
      <c r="W17" s="220" t="s">
        <v>504</v>
      </c>
      <c r="X17" s="220" t="s">
        <v>512</v>
      </c>
      <c r="Y17" s="220" t="s">
        <v>512</v>
      </c>
      <c r="Z17" s="220" t="s">
        <v>526</v>
      </c>
      <c r="AA17" s="220" t="s">
        <v>513</v>
      </c>
      <c r="AB17" s="220" t="s">
        <v>527</v>
      </c>
      <c r="AC17" s="220" t="s">
        <v>514</v>
      </c>
      <c r="AD17" s="220" t="s">
        <v>417</v>
      </c>
      <c r="AE17" s="220" t="s">
        <v>417</v>
      </c>
      <c r="AF17" s="220" t="s">
        <v>388</v>
      </c>
      <c r="AG17" s="280">
        <v>19</v>
      </c>
    </row>
    <row r="18" spans="2:33" s="224" customFormat="1" ht="16.5">
      <c r="B18" s="229"/>
      <c r="C18" s="229"/>
      <c r="E18" s="228"/>
      <c r="G18" s="227"/>
      <c r="H18" s="227"/>
      <c r="I18" s="327"/>
      <c r="J18" s="327"/>
      <c r="K18" s="328"/>
      <c r="L18" s="328"/>
      <c r="M18" s="328"/>
      <c r="N18" s="328"/>
      <c r="O18" s="328"/>
      <c r="P18" s="278"/>
      <c r="Q18" s="278"/>
      <c r="R18" s="278"/>
      <c r="S18" s="215"/>
      <c r="T18" s="224" t="s">
        <v>389</v>
      </c>
      <c r="U18" s="224" t="s">
        <v>389</v>
      </c>
      <c r="V18" s="224" t="s">
        <v>482</v>
      </c>
      <c r="W18" s="224" t="s">
        <v>482</v>
      </c>
      <c r="X18" s="224" t="s">
        <v>483</v>
      </c>
      <c r="Y18" s="224" t="s">
        <v>483</v>
      </c>
      <c r="Z18" s="224" t="s">
        <v>484</v>
      </c>
      <c r="AA18" s="224" t="s">
        <v>459</v>
      </c>
      <c r="AB18" s="224" t="s">
        <v>485</v>
      </c>
      <c r="AC18" s="224" t="s">
        <v>470</v>
      </c>
      <c r="AD18" s="224" t="s">
        <v>486</v>
      </c>
      <c r="AE18" s="224" t="s">
        <v>486</v>
      </c>
      <c r="AF18" s="224" t="s">
        <v>487</v>
      </c>
      <c r="AG18" s="280"/>
    </row>
    <row r="19" spans="1:33" s="230" customFormat="1" ht="16.5">
      <c r="A19" s="329" t="s">
        <v>820</v>
      </c>
      <c r="B19" s="231"/>
      <c r="C19" s="231"/>
      <c r="E19" s="330"/>
      <c r="I19" s="230" t="s">
        <v>536</v>
      </c>
      <c r="J19" s="230" t="s">
        <v>536</v>
      </c>
      <c r="K19" s="230" t="s">
        <v>523</v>
      </c>
      <c r="L19" s="230" t="s">
        <v>523</v>
      </c>
      <c r="M19" s="230" t="s">
        <v>531</v>
      </c>
      <c r="N19" s="230" t="s">
        <v>821</v>
      </c>
      <c r="O19" s="230" t="s">
        <v>622</v>
      </c>
      <c r="P19" s="230" t="s">
        <v>622</v>
      </c>
      <c r="Q19" s="230" t="s">
        <v>633</v>
      </c>
      <c r="R19" s="230" t="s">
        <v>633</v>
      </c>
      <c r="S19" s="331" t="s">
        <v>822</v>
      </c>
      <c r="T19" s="230" t="s">
        <v>823</v>
      </c>
      <c r="U19" s="230" t="s">
        <v>824</v>
      </c>
      <c r="V19" s="230" t="s">
        <v>825</v>
      </c>
      <c r="W19" s="230" t="s">
        <v>826</v>
      </c>
      <c r="X19" s="230" t="s">
        <v>827</v>
      </c>
      <c r="Y19" s="230" t="s">
        <v>319</v>
      </c>
      <c r="Z19" s="230" t="s">
        <v>652</v>
      </c>
      <c r="AA19" s="230" t="s">
        <v>828</v>
      </c>
      <c r="AB19" s="230" t="s">
        <v>829</v>
      </c>
      <c r="AC19" s="230" t="s">
        <v>830</v>
      </c>
      <c r="AD19" s="230" t="s">
        <v>831</v>
      </c>
      <c r="AE19" s="230" t="s">
        <v>569</v>
      </c>
      <c r="AF19" s="230" t="s">
        <v>832</v>
      </c>
      <c r="AG19" s="280"/>
    </row>
    <row r="20" spans="1:35" s="230" customFormat="1" ht="16.5">
      <c r="A20" s="329" t="s">
        <v>833</v>
      </c>
      <c r="B20" s="231"/>
      <c r="C20" s="231"/>
      <c r="E20" s="330"/>
      <c r="L20" s="230" t="s">
        <v>536</v>
      </c>
      <c r="M20" s="230" t="s">
        <v>536</v>
      </c>
      <c r="N20" s="230" t="s">
        <v>523</v>
      </c>
      <c r="O20" s="230" t="s">
        <v>523</v>
      </c>
      <c r="P20" s="230" t="s">
        <v>531</v>
      </c>
      <c r="Q20" s="230" t="s">
        <v>821</v>
      </c>
      <c r="R20" s="230" t="s">
        <v>622</v>
      </c>
      <c r="S20" s="331" t="s">
        <v>622</v>
      </c>
      <c r="T20" s="230" t="s">
        <v>633</v>
      </c>
      <c r="U20" s="230" t="s">
        <v>633</v>
      </c>
      <c r="V20" s="230" t="s">
        <v>822</v>
      </c>
      <c r="W20" s="230" t="s">
        <v>823</v>
      </c>
      <c r="X20" s="230" t="s">
        <v>824</v>
      </c>
      <c r="Y20" s="230" t="s">
        <v>825</v>
      </c>
      <c r="Z20" s="230" t="s">
        <v>826</v>
      </c>
      <c r="AA20" s="230" t="s">
        <v>827</v>
      </c>
      <c r="AB20" s="230" t="s">
        <v>319</v>
      </c>
      <c r="AC20" s="230" t="s">
        <v>652</v>
      </c>
      <c r="AD20" s="230" t="s">
        <v>828</v>
      </c>
      <c r="AE20" s="230" t="s">
        <v>829</v>
      </c>
      <c r="AF20" s="230" t="s">
        <v>830</v>
      </c>
      <c r="AG20" s="205" t="s">
        <v>831</v>
      </c>
      <c r="AH20" s="230" t="s">
        <v>569</v>
      </c>
      <c r="AI20" s="230" t="s">
        <v>832</v>
      </c>
    </row>
    <row r="21" spans="1:33" s="330" customFormat="1" ht="12.75">
      <c r="A21" s="332" t="s">
        <v>834</v>
      </c>
      <c r="B21" s="333"/>
      <c r="C21" s="333"/>
      <c r="D21" s="330" t="s">
        <v>835</v>
      </c>
      <c r="L21" s="330" t="s">
        <v>836</v>
      </c>
      <c r="M21" s="330" t="s">
        <v>836</v>
      </c>
      <c r="N21" s="330" t="s">
        <v>837</v>
      </c>
      <c r="O21" s="330" t="s">
        <v>837</v>
      </c>
      <c r="P21" s="330" t="s">
        <v>838</v>
      </c>
      <c r="Q21" s="330" t="s">
        <v>839</v>
      </c>
      <c r="R21" s="330" t="s">
        <v>840</v>
      </c>
      <c r="S21" s="331" t="s">
        <v>840</v>
      </c>
      <c r="T21" s="330" t="s">
        <v>841</v>
      </c>
      <c r="U21" s="330" t="s">
        <v>841</v>
      </c>
      <c r="V21" s="330" t="s">
        <v>842</v>
      </c>
      <c r="W21" s="330" t="s">
        <v>843</v>
      </c>
      <c r="X21" s="330" t="s">
        <v>844</v>
      </c>
      <c r="Y21" s="330" t="s">
        <v>845</v>
      </c>
      <c r="Z21" s="330" t="s">
        <v>846</v>
      </c>
      <c r="AA21" s="330" t="s">
        <v>847</v>
      </c>
      <c r="AB21" s="330" t="s">
        <v>848</v>
      </c>
      <c r="AC21" s="330" t="s">
        <v>849</v>
      </c>
      <c r="AD21" s="330" t="s">
        <v>850</v>
      </c>
      <c r="AE21" s="330" t="s">
        <v>851</v>
      </c>
      <c r="AF21" s="330" t="s">
        <v>852</v>
      </c>
      <c r="AG21" s="280"/>
    </row>
    <row r="22" spans="1:33" s="238" customFormat="1" ht="16.5">
      <c r="A22" s="238" t="s">
        <v>405</v>
      </c>
      <c r="B22" s="239" t="s">
        <v>351</v>
      </c>
      <c r="C22" s="239" t="s">
        <v>327</v>
      </c>
      <c r="D22" s="238">
        <v>5</v>
      </c>
      <c r="E22" s="240">
        <v>2</v>
      </c>
      <c r="K22" s="238" t="s">
        <v>488</v>
      </c>
      <c r="L22" s="238" t="s">
        <v>504</v>
      </c>
      <c r="M22" s="238" t="s">
        <v>504</v>
      </c>
      <c r="N22" s="238" t="s">
        <v>512</v>
      </c>
      <c r="O22" s="238" t="s">
        <v>512</v>
      </c>
      <c r="P22" s="238" t="s">
        <v>526</v>
      </c>
      <c r="Q22" s="238" t="s">
        <v>526</v>
      </c>
      <c r="R22" s="238" t="s">
        <v>526</v>
      </c>
      <c r="S22" s="289" t="s">
        <v>513</v>
      </c>
      <c r="T22" s="238" t="s">
        <v>527</v>
      </c>
      <c r="U22" s="238" t="s">
        <v>514</v>
      </c>
      <c r="V22" s="238" t="s">
        <v>417</v>
      </c>
      <c r="W22" s="238" t="s">
        <v>388</v>
      </c>
      <c r="X22" s="238" t="s">
        <v>388</v>
      </c>
      <c r="Y22" s="238" t="s">
        <v>515</v>
      </c>
      <c r="Z22" s="238" t="s">
        <v>515</v>
      </c>
      <c r="AA22" s="238" t="s">
        <v>515</v>
      </c>
      <c r="AB22" s="238" t="s">
        <v>515</v>
      </c>
      <c r="AC22" s="238" t="s">
        <v>515</v>
      </c>
      <c r="AD22" s="238" t="s">
        <v>515</v>
      </c>
      <c r="AE22" s="238" t="s">
        <v>515</v>
      </c>
      <c r="AF22" s="238" t="s">
        <v>515</v>
      </c>
      <c r="AG22" s="280">
        <v>2</v>
      </c>
    </row>
    <row r="23" spans="2:33" s="224" customFormat="1" ht="16.5">
      <c r="B23" s="229"/>
      <c r="C23" s="229"/>
      <c r="E23" s="228"/>
      <c r="G23" s="227"/>
      <c r="H23" s="227"/>
      <c r="I23" s="327"/>
      <c r="J23" s="327"/>
      <c r="K23" s="328" t="s">
        <v>447</v>
      </c>
      <c r="L23" s="328" t="s">
        <v>389</v>
      </c>
      <c r="M23" s="328" t="s">
        <v>389</v>
      </c>
      <c r="N23" s="328" t="s">
        <v>523</v>
      </c>
      <c r="O23" s="328" t="s">
        <v>523</v>
      </c>
      <c r="P23" s="278" t="s">
        <v>482</v>
      </c>
      <c r="Q23" s="278" t="s">
        <v>482</v>
      </c>
      <c r="R23" s="278" t="s">
        <v>482</v>
      </c>
      <c r="S23" s="215" t="s">
        <v>545</v>
      </c>
      <c r="T23" s="224" t="s">
        <v>483</v>
      </c>
      <c r="U23" s="224" t="s">
        <v>528</v>
      </c>
      <c r="V23" s="224" t="s">
        <v>484</v>
      </c>
      <c r="W23" s="224" t="s">
        <v>546</v>
      </c>
      <c r="X23" s="224" t="s">
        <v>546</v>
      </c>
      <c r="Y23" s="224" t="s">
        <v>459</v>
      </c>
      <c r="Z23" s="224" t="s">
        <v>459</v>
      </c>
      <c r="AA23" s="224" t="s">
        <v>459</v>
      </c>
      <c r="AB23" s="224" t="s">
        <v>459</v>
      </c>
      <c r="AC23" s="224" t="s">
        <v>459</v>
      </c>
      <c r="AD23" s="224" t="s">
        <v>459</v>
      </c>
      <c r="AE23" s="224" t="s">
        <v>459</v>
      </c>
      <c r="AF23" s="224" t="s">
        <v>459</v>
      </c>
      <c r="AG23" s="280"/>
    </row>
    <row r="24" spans="1:33" s="238" customFormat="1" ht="17.25">
      <c r="A24" s="357" t="s">
        <v>958</v>
      </c>
      <c r="B24" s="239" t="s">
        <v>351</v>
      </c>
      <c r="C24" s="239" t="s">
        <v>327</v>
      </c>
      <c r="D24" s="238">
        <v>6</v>
      </c>
      <c r="E24" s="240">
        <v>4</v>
      </c>
      <c r="S24" s="289" t="s">
        <v>488</v>
      </c>
      <c r="T24" s="238" t="s">
        <v>488</v>
      </c>
      <c r="U24" s="238" t="s">
        <v>488</v>
      </c>
      <c r="V24" s="238" t="s">
        <v>488</v>
      </c>
      <c r="W24" s="238" t="s">
        <v>504</v>
      </c>
      <c r="X24" s="238" t="s">
        <v>504</v>
      </c>
      <c r="Y24" s="238" t="s">
        <v>526</v>
      </c>
      <c r="Z24" s="238" t="s">
        <v>526</v>
      </c>
      <c r="AA24" s="238" t="s">
        <v>527</v>
      </c>
      <c r="AB24" s="238" t="s">
        <v>527</v>
      </c>
      <c r="AC24" s="238" t="s">
        <v>417</v>
      </c>
      <c r="AD24" s="238" t="s">
        <v>514</v>
      </c>
      <c r="AE24" s="238" t="s">
        <v>527</v>
      </c>
      <c r="AF24" s="238" t="s">
        <v>514</v>
      </c>
      <c r="AG24" s="280">
        <v>4</v>
      </c>
    </row>
    <row r="25" spans="2:33" s="224" customFormat="1" ht="16.5">
      <c r="B25" s="229"/>
      <c r="C25" s="229"/>
      <c r="E25" s="228"/>
      <c r="G25" s="227"/>
      <c r="H25" s="227"/>
      <c r="I25" s="327"/>
      <c r="J25" s="327"/>
      <c r="K25" s="328"/>
      <c r="L25" s="328"/>
      <c r="M25" s="328"/>
      <c r="N25" s="328"/>
      <c r="O25" s="328"/>
      <c r="P25" s="278"/>
      <c r="Q25" s="278"/>
      <c r="R25" s="278"/>
      <c r="S25" s="215" t="s">
        <v>537</v>
      </c>
      <c r="T25" s="224" t="s">
        <v>537</v>
      </c>
      <c r="U25" s="224" t="s">
        <v>537</v>
      </c>
      <c r="V25" s="224" t="s">
        <v>537</v>
      </c>
      <c r="W25" s="224" t="s">
        <v>538</v>
      </c>
      <c r="X25" s="224" t="s">
        <v>538</v>
      </c>
      <c r="Y25" s="224" t="s">
        <v>543</v>
      </c>
      <c r="Z25" s="224" t="s">
        <v>543</v>
      </c>
      <c r="AA25" s="224" t="s">
        <v>622</v>
      </c>
      <c r="AB25" s="224" t="s">
        <v>622</v>
      </c>
      <c r="AC25" s="224" t="s">
        <v>703</v>
      </c>
      <c r="AD25" s="224" t="s">
        <v>533</v>
      </c>
      <c r="AE25" s="224" t="s">
        <v>622</v>
      </c>
      <c r="AF25" s="224" t="s">
        <v>533</v>
      </c>
      <c r="AG25" s="280"/>
    </row>
    <row r="26" spans="1:33" s="238" customFormat="1" ht="16.5">
      <c r="A26" s="238" t="s">
        <v>418</v>
      </c>
      <c r="B26" s="239" t="s">
        <v>351</v>
      </c>
      <c r="C26" s="239" t="s">
        <v>327</v>
      </c>
      <c r="D26" s="238">
        <v>10</v>
      </c>
      <c r="E26" s="240">
        <v>5</v>
      </c>
      <c r="K26" s="238" t="s">
        <v>488</v>
      </c>
      <c r="L26" s="238" t="s">
        <v>488</v>
      </c>
      <c r="M26" s="238" t="s">
        <v>499</v>
      </c>
      <c r="N26" s="238" t="s">
        <v>499</v>
      </c>
      <c r="O26" s="238" t="s">
        <v>499</v>
      </c>
      <c r="P26" s="238" t="s">
        <v>504</v>
      </c>
      <c r="Q26" s="238" t="s">
        <v>504</v>
      </c>
      <c r="R26" s="238" t="s">
        <v>504</v>
      </c>
      <c r="S26" s="289" t="s">
        <v>504</v>
      </c>
      <c r="T26" s="238" t="s">
        <v>512</v>
      </c>
      <c r="U26" s="238" t="s">
        <v>512</v>
      </c>
      <c r="V26" s="238" t="s">
        <v>512</v>
      </c>
      <c r="W26" s="238" t="s">
        <v>526</v>
      </c>
      <c r="X26" s="238" t="s">
        <v>513</v>
      </c>
      <c r="Y26" s="238" t="s">
        <v>513</v>
      </c>
      <c r="Z26" s="238" t="s">
        <v>527</v>
      </c>
      <c r="AA26" s="238" t="s">
        <v>514</v>
      </c>
      <c r="AB26" s="238" t="s">
        <v>514</v>
      </c>
      <c r="AC26" s="238" t="s">
        <v>417</v>
      </c>
      <c r="AD26" s="238" t="s">
        <v>417</v>
      </c>
      <c r="AE26" s="238" t="s">
        <v>388</v>
      </c>
      <c r="AF26" s="238" t="s">
        <v>515</v>
      </c>
      <c r="AG26" s="280">
        <v>5</v>
      </c>
    </row>
    <row r="27" spans="2:33" s="224" customFormat="1" ht="16.5">
      <c r="B27" s="229"/>
      <c r="C27" s="229"/>
      <c r="E27" s="228"/>
      <c r="G27" s="227"/>
      <c r="H27" s="227"/>
      <c r="I27" s="327"/>
      <c r="J27" s="327"/>
      <c r="K27" s="328" t="s">
        <v>389</v>
      </c>
      <c r="L27" s="328" t="s">
        <v>389</v>
      </c>
      <c r="M27" s="328" t="s">
        <v>523</v>
      </c>
      <c r="N27" s="328" t="s">
        <v>523</v>
      </c>
      <c r="O27" s="328" t="s">
        <v>523</v>
      </c>
      <c r="P27" s="278" t="s">
        <v>482</v>
      </c>
      <c r="Q27" s="278" t="s">
        <v>482</v>
      </c>
      <c r="R27" s="278" t="s">
        <v>482</v>
      </c>
      <c r="S27" s="215" t="s">
        <v>482</v>
      </c>
      <c r="T27" s="224" t="s">
        <v>483</v>
      </c>
      <c r="U27" s="224" t="s">
        <v>483</v>
      </c>
      <c r="V27" s="224" t="s">
        <v>483</v>
      </c>
      <c r="W27" s="224" t="s">
        <v>484</v>
      </c>
      <c r="X27" s="224" t="s">
        <v>459</v>
      </c>
      <c r="Y27" s="224" t="s">
        <v>459</v>
      </c>
      <c r="Z27" s="224" t="s">
        <v>485</v>
      </c>
      <c r="AA27" s="224" t="s">
        <v>470</v>
      </c>
      <c r="AB27" s="224" t="s">
        <v>470</v>
      </c>
      <c r="AC27" s="224" t="s">
        <v>486</v>
      </c>
      <c r="AD27" s="224" t="s">
        <v>486</v>
      </c>
      <c r="AE27" s="224" t="s">
        <v>487</v>
      </c>
      <c r="AF27" s="224" t="s">
        <v>488</v>
      </c>
      <c r="AG27" s="280"/>
    </row>
    <row r="28" spans="1:33" s="238" customFormat="1" ht="16.5">
      <c r="A28" s="238" t="s">
        <v>423</v>
      </c>
      <c r="B28" s="239" t="s">
        <v>351</v>
      </c>
      <c r="C28" s="239" t="s">
        <v>422</v>
      </c>
      <c r="D28" s="238">
        <v>8</v>
      </c>
      <c r="E28" s="240">
        <v>7</v>
      </c>
      <c r="H28" s="238" t="s">
        <v>459</v>
      </c>
      <c r="I28" s="238" t="s">
        <v>459</v>
      </c>
      <c r="J28" s="238" t="s">
        <v>488</v>
      </c>
      <c r="K28" s="238" t="s">
        <v>504</v>
      </c>
      <c r="L28" s="238" t="s">
        <v>504</v>
      </c>
      <c r="M28" s="238" t="s">
        <v>504</v>
      </c>
      <c r="N28" s="238" t="s">
        <v>504</v>
      </c>
      <c r="O28" s="238" t="s">
        <v>504</v>
      </c>
      <c r="P28" s="238" t="s">
        <v>504</v>
      </c>
      <c r="Q28" s="238" t="s">
        <v>504</v>
      </c>
      <c r="R28" s="238" t="s">
        <v>504</v>
      </c>
      <c r="S28" s="289" t="s">
        <v>504</v>
      </c>
      <c r="T28" s="238" t="s">
        <v>512</v>
      </c>
      <c r="U28" s="238" t="s">
        <v>512</v>
      </c>
      <c r="V28" s="238" t="s">
        <v>526</v>
      </c>
      <c r="W28" s="238" t="s">
        <v>526</v>
      </c>
      <c r="X28" s="238" t="s">
        <v>513</v>
      </c>
      <c r="Y28" s="238" t="s">
        <v>527</v>
      </c>
      <c r="Z28" s="238" t="s">
        <v>514</v>
      </c>
      <c r="AA28" s="238" t="s">
        <v>417</v>
      </c>
      <c r="AB28" s="238" t="s">
        <v>417</v>
      </c>
      <c r="AC28" s="238" t="s">
        <v>417</v>
      </c>
      <c r="AD28" s="238" t="s">
        <v>417</v>
      </c>
      <c r="AE28" s="238" t="s">
        <v>527</v>
      </c>
      <c r="AF28" s="238" t="s">
        <v>514</v>
      </c>
      <c r="AG28" s="280">
        <v>7</v>
      </c>
    </row>
    <row r="29" spans="2:33" s="224" customFormat="1" ht="16.5">
      <c r="B29" s="229"/>
      <c r="C29" s="229"/>
      <c r="E29" s="228"/>
      <c r="G29" s="227"/>
      <c r="H29" s="227" t="s">
        <v>540</v>
      </c>
      <c r="I29" s="327" t="s">
        <v>540</v>
      </c>
      <c r="J29" s="327" t="s">
        <v>541</v>
      </c>
      <c r="K29" s="328" t="s">
        <v>542</v>
      </c>
      <c r="L29" s="328" t="s">
        <v>542</v>
      </c>
      <c r="M29" s="328" t="s">
        <v>542</v>
      </c>
      <c r="N29" s="328" t="s">
        <v>542</v>
      </c>
      <c r="O29" s="328" t="s">
        <v>542</v>
      </c>
      <c r="P29" s="278" t="s">
        <v>542</v>
      </c>
      <c r="Q29" s="278" t="s">
        <v>542</v>
      </c>
      <c r="R29" s="278" t="s">
        <v>542</v>
      </c>
      <c r="S29" s="215" t="s">
        <v>542</v>
      </c>
      <c r="T29" s="224" t="s">
        <v>543</v>
      </c>
      <c r="U29" s="224" t="s">
        <v>543</v>
      </c>
      <c r="V29" s="224" t="s">
        <v>622</v>
      </c>
      <c r="W29" s="224" t="s">
        <v>622</v>
      </c>
      <c r="X29" s="224" t="s">
        <v>484</v>
      </c>
      <c r="Y29" s="224" t="s">
        <v>703</v>
      </c>
      <c r="Z29" s="224" t="s">
        <v>535</v>
      </c>
      <c r="AA29" s="224" t="s">
        <v>812</v>
      </c>
      <c r="AB29" s="224" t="s">
        <v>812</v>
      </c>
      <c r="AC29" s="224" t="s">
        <v>812</v>
      </c>
      <c r="AD29" s="224" t="s">
        <v>812</v>
      </c>
      <c r="AE29" s="224" t="s">
        <v>703</v>
      </c>
      <c r="AF29" s="224" t="s">
        <v>535</v>
      </c>
      <c r="AG29" s="280"/>
    </row>
    <row r="30" spans="1:33" s="238" customFormat="1" ht="16.5">
      <c r="A30" s="238" t="s">
        <v>429</v>
      </c>
      <c r="B30" s="239" t="s">
        <v>351</v>
      </c>
      <c r="C30" s="239" t="s">
        <v>327</v>
      </c>
      <c r="D30" s="238">
        <v>5</v>
      </c>
      <c r="E30" s="240">
        <v>8</v>
      </c>
      <c r="H30" s="238" t="s">
        <v>488</v>
      </c>
      <c r="I30" s="238" t="s">
        <v>488</v>
      </c>
      <c r="J30" s="238" t="s">
        <v>499</v>
      </c>
      <c r="K30" s="238" t="s">
        <v>499</v>
      </c>
      <c r="L30" s="238" t="s">
        <v>499</v>
      </c>
      <c r="M30" s="238" t="s">
        <v>504</v>
      </c>
      <c r="N30" s="238" t="s">
        <v>504</v>
      </c>
      <c r="O30" s="238" t="s">
        <v>504</v>
      </c>
      <c r="P30" s="238" t="s">
        <v>504</v>
      </c>
      <c r="Q30" s="238" t="s">
        <v>512</v>
      </c>
      <c r="R30" s="238" t="s">
        <v>512</v>
      </c>
      <c r="S30" s="289" t="s">
        <v>512</v>
      </c>
      <c r="T30" s="238" t="s">
        <v>526</v>
      </c>
      <c r="U30" s="238" t="s">
        <v>526</v>
      </c>
      <c r="V30" s="238" t="s">
        <v>513</v>
      </c>
      <c r="W30" s="238" t="s">
        <v>527</v>
      </c>
      <c r="X30" s="238" t="s">
        <v>513</v>
      </c>
      <c r="Y30" s="238" t="s">
        <v>513</v>
      </c>
      <c r="Z30" s="238" t="s">
        <v>514</v>
      </c>
      <c r="AA30" s="238" t="s">
        <v>514</v>
      </c>
      <c r="AB30" s="238" t="s">
        <v>417</v>
      </c>
      <c r="AC30" s="238" t="s">
        <v>417</v>
      </c>
      <c r="AD30" s="238" t="s">
        <v>417</v>
      </c>
      <c r="AE30" s="238" t="s">
        <v>417</v>
      </c>
      <c r="AF30" s="238" t="s">
        <v>388</v>
      </c>
      <c r="AG30" s="280">
        <v>8</v>
      </c>
    </row>
    <row r="31" spans="2:33" s="224" customFormat="1" ht="16.5">
      <c r="B31" s="229"/>
      <c r="C31" s="229"/>
      <c r="E31" s="228"/>
      <c r="G31" s="227"/>
      <c r="H31" s="227" t="s">
        <v>447</v>
      </c>
      <c r="I31" s="327" t="s">
        <v>447</v>
      </c>
      <c r="J31" s="327" t="s">
        <v>529</v>
      </c>
      <c r="K31" s="328" t="s">
        <v>529</v>
      </c>
      <c r="L31" s="328" t="s">
        <v>529</v>
      </c>
      <c r="M31" s="328" t="s">
        <v>389</v>
      </c>
      <c r="N31" s="328" t="s">
        <v>389</v>
      </c>
      <c r="O31" s="328" t="s">
        <v>389</v>
      </c>
      <c r="P31" s="278" t="s">
        <v>389</v>
      </c>
      <c r="Q31" s="278" t="s">
        <v>523</v>
      </c>
      <c r="R31" s="278" t="s">
        <v>523</v>
      </c>
      <c r="S31" s="215" t="s">
        <v>523</v>
      </c>
      <c r="T31" s="224" t="s">
        <v>482</v>
      </c>
      <c r="U31" s="224" t="s">
        <v>482</v>
      </c>
      <c r="V31" s="224" t="s">
        <v>545</v>
      </c>
      <c r="W31" s="224" t="s">
        <v>483</v>
      </c>
      <c r="X31" s="224" t="s">
        <v>545</v>
      </c>
      <c r="Y31" s="224" t="s">
        <v>545</v>
      </c>
      <c r="Z31" s="224" t="s">
        <v>528</v>
      </c>
      <c r="AA31" s="224" t="s">
        <v>528</v>
      </c>
      <c r="AB31" s="224" t="s">
        <v>484</v>
      </c>
      <c r="AC31" s="224" t="s">
        <v>484</v>
      </c>
      <c r="AD31" s="224" t="s">
        <v>484</v>
      </c>
      <c r="AE31" s="224" t="s">
        <v>484</v>
      </c>
      <c r="AF31" s="224" t="s">
        <v>546</v>
      </c>
      <c r="AG31" s="280"/>
    </row>
    <row r="32" spans="1:33" s="238" customFormat="1" ht="16.5">
      <c r="A32" s="238" t="s">
        <v>433</v>
      </c>
      <c r="B32" s="239" t="s">
        <v>351</v>
      </c>
      <c r="C32" s="239" t="s">
        <v>327</v>
      </c>
      <c r="D32" s="238">
        <v>5</v>
      </c>
      <c r="E32" s="240">
        <v>12</v>
      </c>
      <c r="K32" s="238" t="s">
        <v>459</v>
      </c>
      <c r="L32" s="238" t="s">
        <v>459</v>
      </c>
      <c r="M32" s="238" t="s">
        <v>459</v>
      </c>
      <c r="N32" s="238" t="s">
        <v>488</v>
      </c>
      <c r="O32" s="238" t="s">
        <v>488</v>
      </c>
      <c r="P32" s="238" t="s">
        <v>488</v>
      </c>
      <c r="Q32" s="238" t="s">
        <v>488</v>
      </c>
      <c r="R32" s="238" t="s">
        <v>488</v>
      </c>
      <c r="S32" s="289" t="s">
        <v>459</v>
      </c>
      <c r="T32" s="238" t="s">
        <v>504</v>
      </c>
      <c r="U32" s="238" t="s">
        <v>512</v>
      </c>
      <c r="V32" s="238" t="s">
        <v>526</v>
      </c>
      <c r="W32" s="238" t="s">
        <v>526</v>
      </c>
      <c r="X32" s="238" t="s">
        <v>512</v>
      </c>
      <c r="Y32" s="238" t="s">
        <v>512</v>
      </c>
      <c r="Z32" s="238" t="s">
        <v>513</v>
      </c>
      <c r="AA32" s="238" t="s">
        <v>527</v>
      </c>
      <c r="AB32" s="238" t="s">
        <v>514</v>
      </c>
      <c r="AC32" s="238" t="s">
        <v>417</v>
      </c>
      <c r="AD32" s="238" t="s">
        <v>388</v>
      </c>
      <c r="AE32" s="238" t="s">
        <v>514</v>
      </c>
      <c r="AF32" s="238" t="s">
        <v>417</v>
      </c>
      <c r="AG32" s="280">
        <v>12</v>
      </c>
    </row>
    <row r="33" spans="2:33" s="224" customFormat="1" ht="16.5">
      <c r="B33" s="229"/>
      <c r="C33" s="229"/>
      <c r="E33" s="228"/>
      <c r="G33" s="227"/>
      <c r="H33" s="227"/>
      <c r="I33" s="327"/>
      <c r="J33" s="327"/>
      <c r="K33" s="328" t="s">
        <v>525</v>
      </c>
      <c r="L33" s="328" t="s">
        <v>525</v>
      </c>
      <c r="M33" s="328" t="s">
        <v>525</v>
      </c>
      <c r="N33" s="328" t="s">
        <v>447</v>
      </c>
      <c r="O33" s="328" t="s">
        <v>447</v>
      </c>
      <c r="P33" s="278" t="s">
        <v>447</v>
      </c>
      <c r="Q33" s="278" t="s">
        <v>447</v>
      </c>
      <c r="R33" s="278" t="s">
        <v>447</v>
      </c>
      <c r="S33" s="215" t="s">
        <v>525</v>
      </c>
      <c r="T33" s="224" t="s">
        <v>389</v>
      </c>
      <c r="U33" s="224" t="s">
        <v>523</v>
      </c>
      <c r="V33" s="224" t="s">
        <v>482</v>
      </c>
      <c r="W33" s="224" t="s">
        <v>482</v>
      </c>
      <c r="X33" s="224" t="s">
        <v>523</v>
      </c>
      <c r="Y33" s="224" t="s">
        <v>523</v>
      </c>
      <c r="Z33" s="224" t="s">
        <v>545</v>
      </c>
      <c r="AA33" s="224" t="s">
        <v>483</v>
      </c>
      <c r="AB33" s="224" t="s">
        <v>528</v>
      </c>
      <c r="AC33" s="224" t="s">
        <v>484</v>
      </c>
      <c r="AD33" s="224" t="s">
        <v>546</v>
      </c>
      <c r="AE33" s="224" t="s">
        <v>528</v>
      </c>
      <c r="AF33" s="224" t="s">
        <v>484</v>
      </c>
      <c r="AG33" s="280"/>
    </row>
    <row r="34" spans="1:33" s="230" customFormat="1" ht="14.25" customHeight="1">
      <c r="A34" s="329" t="s">
        <v>820</v>
      </c>
      <c r="B34" s="231"/>
      <c r="C34" s="231"/>
      <c r="E34" s="330"/>
      <c r="H34" s="230" t="s">
        <v>548</v>
      </c>
      <c r="I34" s="230" t="s">
        <v>548</v>
      </c>
      <c r="J34" s="230" t="s">
        <v>523</v>
      </c>
      <c r="K34" s="230" t="s">
        <v>484</v>
      </c>
      <c r="L34" s="230" t="s">
        <v>546</v>
      </c>
      <c r="M34" s="230" t="s">
        <v>822</v>
      </c>
      <c r="N34" s="230" t="s">
        <v>853</v>
      </c>
      <c r="O34" s="230" t="s">
        <v>853</v>
      </c>
      <c r="P34" s="230" t="s">
        <v>854</v>
      </c>
      <c r="Q34" s="230" t="s">
        <v>855</v>
      </c>
      <c r="R34" s="230" t="s">
        <v>855</v>
      </c>
      <c r="S34" s="331" t="s">
        <v>856</v>
      </c>
      <c r="T34" s="230" t="s">
        <v>489</v>
      </c>
      <c r="U34" s="230" t="s">
        <v>469</v>
      </c>
      <c r="V34" s="230" t="s">
        <v>857</v>
      </c>
      <c r="W34" s="230" t="s">
        <v>558</v>
      </c>
      <c r="X34" s="230" t="s">
        <v>858</v>
      </c>
      <c r="Y34" s="230" t="s">
        <v>859</v>
      </c>
      <c r="Z34" s="230" t="s">
        <v>509</v>
      </c>
      <c r="AA34" s="230" t="s">
        <v>579</v>
      </c>
      <c r="AB34" s="230" t="s">
        <v>645</v>
      </c>
      <c r="AC34" s="230" t="s">
        <v>860</v>
      </c>
      <c r="AD34" s="230" t="s">
        <v>861</v>
      </c>
      <c r="AE34" s="230" t="s">
        <v>862</v>
      </c>
      <c r="AF34" s="230" t="s">
        <v>863</v>
      </c>
      <c r="AG34" s="280"/>
    </row>
    <row r="35" spans="1:34" s="230" customFormat="1" ht="16.5">
      <c r="A35" s="329" t="s">
        <v>864</v>
      </c>
      <c r="B35" s="231"/>
      <c r="C35" s="231"/>
      <c r="E35" s="330"/>
      <c r="J35" s="230" t="s">
        <v>548</v>
      </c>
      <c r="K35" s="230" t="s">
        <v>548</v>
      </c>
      <c r="L35" s="230" t="s">
        <v>523</v>
      </c>
      <c r="M35" s="230" t="s">
        <v>484</v>
      </c>
      <c r="N35" s="230" t="s">
        <v>546</v>
      </c>
      <c r="O35" s="230" t="s">
        <v>822</v>
      </c>
      <c r="P35" s="230" t="s">
        <v>853</v>
      </c>
      <c r="Q35" s="230" t="s">
        <v>853</v>
      </c>
      <c r="R35" s="230" t="s">
        <v>854</v>
      </c>
      <c r="S35" s="331" t="s">
        <v>855</v>
      </c>
      <c r="T35" s="230" t="s">
        <v>855</v>
      </c>
      <c r="U35" s="230" t="s">
        <v>856</v>
      </c>
      <c r="V35" s="230" t="s">
        <v>489</v>
      </c>
      <c r="W35" s="230" t="s">
        <v>469</v>
      </c>
      <c r="X35" s="230" t="s">
        <v>857</v>
      </c>
      <c r="Y35" s="230" t="s">
        <v>558</v>
      </c>
      <c r="Z35" s="230" t="s">
        <v>858</v>
      </c>
      <c r="AA35" s="230" t="s">
        <v>859</v>
      </c>
      <c r="AB35" s="230" t="s">
        <v>509</v>
      </c>
      <c r="AC35" s="230" t="s">
        <v>579</v>
      </c>
      <c r="AD35" s="230" t="s">
        <v>645</v>
      </c>
      <c r="AE35" s="230" t="s">
        <v>860</v>
      </c>
      <c r="AF35" s="230" t="s">
        <v>861</v>
      </c>
      <c r="AG35" s="205" t="s">
        <v>862</v>
      </c>
      <c r="AH35" s="230" t="s">
        <v>863</v>
      </c>
    </row>
    <row r="36" spans="1:33" s="330" customFormat="1" ht="12.75">
      <c r="A36" s="332" t="s">
        <v>834</v>
      </c>
      <c r="B36" s="333"/>
      <c r="C36" s="333"/>
      <c r="D36" s="330" t="s">
        <v>402</v>
      </c>
      <c r="J36" s="330" t="s">
        <v>865</v>
      </c>
      <c r="K36" s="330" t="s">
        <v>865</v>
      </c>
      <c r="L36" s="330" t="s">
        <v>866</v>
      </c>
      <c r="M36" s="330" t="s">
        <v>867</v>
      </c>
      <c r="N36" s="330" t="s">
        <v>868</v>
      </c>
      <c r="O36" s="330" t="s">
        <v>869</v>
      </c>
      <c r="P36" s="330" t="s">
        <v>870</v>
      </c>
      <c r="Q36" s="330" t="s">
        <v>870</v>
      </c>
      <c r="R36" s="330" t="s">
        <v>871</v>
      </c>
      <c r="S36" s="331" t="s">
        <v>872</v>
      </c>
      <c r="T36" s="330" t="s">
        <v>872</v>
      </c>
      <c r="U36" s="330" t="s">
        <v>824</v>
      </c>
      <c r="V36" s="330" t="s">
        <v>498</v>
      </c>
      <c r="W36" s="330" t="s">
        <v>873</v>
      </c>
      <c r="X36" s="330" t="s">
        <v>874</v>
      </c>
      <c r="Y36" s="330" t="s">
        <v>875</v>
      </c>
      <c r="Z36" s="330" t="s">
        <v>876</v>
      </c>
      <c r="AA36" s="330" t="s">
        <v>877</v>
      </c>
      <c r="AB36" s="330" t="s">
        <v>878</v>
      </c>
      <c r="AC36" s="330" t="s">
        <v>879</v>
      </c>
      <c r="AD36" s="330" t="s">
        <v>828</v>
      </c>
      <c r="AE36" s="330" t="s">
        <v>880</v>
      </c>
      <c r="AF36" s="330" t="s">
        <v>881</v>
      </c>
      <c r="AG36" s="280"/>
    </row>
    <row r="37" spans="1:33" s="248" customFormat="1" ht="16.5">
      <c r="A37" s="248" t="s">
        <v>440</v>
      </c>
      <c r="B37" s="249" t="s">
        <v>439</v>
      </c>
      <c r="C37" s="249" t="s">
        <v>327</v>
      </c>
      <c r="D37" s="248">
        <v>5</v>
      </c>
      <c r="E37" s="250">
        <v>10</v>
      </c>
      <c r="H37" s="248" t="s">
        <v>459</v>
      </c>
      <c r="I37" s="248" t="s">
        <v>488</v>
      </c>
      <c r="J37" s="248" t="s">
        <v>488</v>
      </c>
      <c r="K37" s="248" t="s">
        <v>488</v>
      </c>
      <c r="L37" s="248" t="s">
        <v>488</v>
      </c>
      <c r="M37" s="248" t="s">
        <v>488</v>
      </c>
      <c r="N37" s="248" t="s">
        <v>504</v>
      </c>
      <c r="O37" s="248" t="s">
        <v>504</v>
      </c>
      <c r="P37" s="248" t="s">
        <v>512</v>
      </c>
      <c r="Q37" s="248" t="s">
        <v>512</v>
      </c>
      <c r="R37" s="248" t="s">
        <v>512</v>
      </c>
      <c r="S37" s="296" t="s">
        <v>504</v>
      </c>
      <c r="T37" s="248" t="s">
        <v>512</v>
      </c>
      <c r="U37" s="248" t="s">
        <v>526</v>
      </c>
      <c r="V37" s="248" t="s">
        <v>526</v>
      </c>
      <c r="W37" s="248" t="s">
        <v>513</v>
      </c>
      <c r="X37" s="248" t="s">
        <v>513</v>
      </c>
      <c r="Y37" s="248" t="s">
        <v>513</v>
      </c>
      <c r="Z37" s="248" t="s">
        <v>527</v>
      </c>
      <c r="AA37" s="248" t="s">
        <v>514</v>
      </c>
      <c r="AB37" s="248" t="s">
        <v>417</v>
      </c>
      <c r="AC37" s="248" t="s">
        <v>417</v>
      </c>
      <c r="AD37" s="248" t="s">
        <v>417</v>
      </c>
      <c r="AE37" s="248" t="s">
        <v>514</v>
      </c>
      <c r="AF37" s="248" t="s">
        <v>417</v>
      </c>
      <c r="AG37" s="280">
        <v>10</v>
      </c>
    </row>
    <row r="38" spans="2:33" s="224" customFormat="1" ht="16.5">
      <c r="B38" s="229"/>
      <c r="C38" s="229"/>
      <c r="E38" s="228"/>
      <c r="G38" s="227"/>
      <c r="H38" s="227" t="s">
        <v>525</v>
      </c>
      <c r="I38" s="327" t="s">
        <v>447</v>
      </c>
      <c r="J38" s="327" t="s">
        <v>447</v>
      </c>
      <c r="K38" s="328" t="s">
        <v>447</v>
      </c>
      <c r="L38" s="328" t="s">
        <v>447</v>
      </c>
      <c r="M38" s="328" t="s">
        <v>447</v>
      </c>
      <c r="N38" s="328" t="s">
        <v>389</v>
      </c>
      <c r="O38" s="328" t="s">
        <v>389</v>
      </c>
      <c r="P38" s="278" t="s">
        <v>523</v>
      </c>
      <c r="Q38" s="278" t="s">
        <v>523</v>
      </c>
      <c r="R38" s="278" t="s">
        <v>523</v>
      </c>
      <c r="S38" s="215" t="s">
        <v>389</v>
      </c>
      <c r="T38" s="224" t="s">
        <v>523</v>
      </c>
      <c r="U38" s="224" t="s">
        <v>482</v>
      </c>
      <c r="V38" s="224" t="s">
        <v>482</v>
      </c>
      <c r="W38" s="224" t="s">
        <v>545</v>
      </c>
      <c r="X38" s="224" t="s">
        <v>545</v>
      </c>
      <c r="Y38" s="224" t="s">
        <v>545</v>
      </c>
      <c r="Z38" s="224" t="s">
        <v>483</v>
      </c>
      <c r="AA38" s="224" t="s">
        <v>528</v>
      </c>
      <c r="AB38" s="224" t="s">
        <v>484</v>
      </c>
      <c r="AC38" s="224" t="s">
        <v>484</v>
      </c>
      <c r="AD38" s="224" t="s">
        <v>484</v>
      </c>
      <c r="AE38" s="224" t="s">
        <v>528</v>
      </c>
      <c r="AF38" s="224" t="s">
        <v>484</v>
      </c>
      <c r="AG38" s="280"/>
    </row>
    <row r="39" spans="1:33" s="248" customFormat="1" ht="16.5">
      <c r="A39" s="248" t="s">
        <v>444</v>
      </c>
      <c r="B39" s="249" t="s">
        <v>439</v>
      </c>
      <c r="C39" s="249" t="s">
        <v>327</v>
      </c>
      <c r="D39" s="248">
        <v>4</v>
      </c>
      <c r="E39" s="250">
        <v>14</v>
      </c>
      <c r="H39" s="248" t="s">
        <v>459</v>
      </c>
      <c r="I39" s="248" t="s">
        <v>459</v>
      </c>
      <c r="J39" s="248" t="s">
        <v>488</v>
      </c>
      <c r="K39" s="248" t="s">
        <v>488</v>
      </c>
      <c r="L39" s="248" t="s">
        <v>459</v>
      </c>
      <c r="M39" s="248" t="s">
        <v>459</v>
      </c>
      <c r="N39" s="248" t="s">
        <v>488</v>
      </c>
      <c r="O39" s="248" t="s">
        <v>504</v>
      </c>
      <c r="P39" s="248" t="s">
        <v>512</v>
      </c>
      <c r="Q39" s="248" t="s">
        <v>512</v>
      </c>
      <c r="R39" s="248" t="s">
        <v>512</v>
      </c>
      <c r="S39" s="296" t="s">
        <v>504</v>
      </c>
      <c r="T39" s="248" t="s">
        <v>512</v>
      </c>
      <c r="U39" s="248" t="s">
        <v>526</v>
      </c>
      <c r="V39" s="248" t="s">
        <v>513</v>
      </c>
      <c r="W39" s="248" t="s">
        <v>527</v>
      </c>
      <c r="X39" s="248" t="s">
        <v>527</v>
      </c>
      <c r="Y39" s="248" t="s">
        <v>514</v>
      </c>
      <c r="Z39" s="248" t="s">
        <v>417</v>
      </c>
      <c r="AA39" s="248" t="s">
        <v>388</v>
      </c>
      <c r="AB39" s="248" t="s">
        <v>515</v>
      </c>
      <c r="AC39" s="248" t="s">
        <v>515</v>
      </c>
      <c r="AD39" s="248" t="s">
        <v>388</v>
      </c>
      <c r="AE39" s="248" t="s">
        <v>417</v>
      </c>
      <c r="AF39" s="248" t="s">
        <v>388</v>
      </c>
      <c r="AG39" s="280">
        <v>14</v>
      </c>
    </row>
    <row r="40" spans="2:33" s="224" customFormat="1" ht="16.5">
      <c r="B40" s="229"/>
      <c r="C40" s="229"/>
      <c r="E40" s="228"/>
      <c r="G40" s="227"/>
      <c r="H40" s="227" t="s">
        <v>525</v>
      </c>
      <c r="I40" s="327" t="s">
        <v>525</v>
      </c>
      <c r="J40" s="327" t="s">
        <v>540</v>
      </c>
      <c r="K40" s="328" t="s">
        <v>540</v>
      </c>
      <c r="L40" s="328" t="s">
        <v>525</v>
      </c>
      <c r="M40" s="328" t="s">
        <v>525</v>
      </c>
      <c r="N40" s="328" t="s">
        <v>540</v>
      </c>
      <c r="O40" s="328" t="s">
        <v>541</v>
      </c>
      <c r="P40" s="278" t="s">
        <v>538</v>
      </c>
      <c r="Q40" s="278" t="s">
        <v>538</v>
      </c>
      <c r="R40" s="278" t="s">
        <v>538</v>
      </c>
      <c r="S40" s="215" t="s">
        <v>541</v>
      </c>
      <c r="T40" s="224" t="s">
        <v>538</v>
      </c>
      <c r="U40" s="224" t="s">
        <v>542</v>
      </c>
      <c r="V40" s="224" t="s">
        <v>482</v>
      </c>
      <c r="W40" s="224" t="s">
        <v>543</v>
      </c>
      <c r="X40" s="224" t="s">
        <v>543</v>
      </c>
      <c r="Y40" s="224" t="s">
        <v>532</v>
      </c>
      <c r="Z40" s="224" t="s">
        <v>811</v>
      </c>
      <c r="AA40" s="224" t="s">
        <v>622</v>
      </c>
      <c r="AB40" s="224" t="s">
        <v>484</v>
      </c>
      <c r="AC40" s="224" t="s">
        <v>484</v>
      </c>
      <c r="AD40" s="224" t="s">
        <v>622</v>
      </c>
      <c r="AE40" s="224" t="s">
        <v>811</v>
      </c>
      <c r="AF40" s="224" t="s">
        <v>622</v>
      </c>
      <c r="AG40" s="280"/>
    </row>
    <row r="41" spans="1:33" s="230" customFormat="1" ht="14.25" customHeight="1">
      <c r="A41" s="329" t="s">
        <v>820</v>
      </c>
      <c r="B41" s="231"/>
      <c r="C41" s="231"/>
      <c r="E41" s="330"/>
      <c r="H41" s="230" t="s">
        <v>540</v>
      </c>
      <c r="I41" s="230" t="s">
        <v>529</v>
      </c>
      <c r="J41" s="230" t="s">
        <v>548</v>
      </c>
      <c r="K41" s="230" t="s">
        <v>548</v>
      </c>
      <c r="L41" s="230" t="s">
        <v>529</v>
      </c>
      <c r="M41" s="230" t="s">
        <v>529</v>
      </c>
      <c r="N41" s="230" t="s">
        <v>530</v>
      </c>
      <c r="O41" s="230" t="s">
        <v>544</v>
      </c>
      <c r="P41" s="230" t="s">
        <v>821</v>
      </c>
      <c r="Q41" s="230" t="s">
        <v>821</v>
      </c>
      <c r="R41" s="230" t="s">
        <v>821</v>
      </c>
      <c r="S41" s="331" t="s">
        <v>544</v>
      </c>
      <c r="T41" s="230" t="s">
        <v>821</v>
      </c>
      <c r="U41" s="230" t="s">
        <v>622</v>
      </c>
      <c r="V41" s="230" t="s">
        <v>484</v>
      </c>
      <c r="W41" s="230" t="s">
        <v>534</v>
      </c>
      <c r="X41" s="230" t="s">
        <v>534</v>
      </c>
      <c r="Y41" s="230" t="s">
        <v>822</v>
      </c>
      <c r="Z41" s="230" t="s">
        <v>550</v>
      </c>
      <c r="AA41" s="230" t="s">
        <v>854</v>
      </c>
      <c r="AB41" s="230" t="s">
        <v>486</v>
      </c>
      <c r="AC41" s="230" t="s">
        <v>486</v>
      </c>
      <c r="AD41" s="230" t="s">
        <v>855</v>
      </c>
      <c r="AE41" s="230" t="s">
        <v>882</v>
      </c>
      <c r="AF41" s="230" t="s">
        <v>855</v>
      </c>
      <c r="AG41" s="280"/>
    </row>
    <row r="42" spans="1:36" s="230" customFormat="1" ht="16.5">
      <c r="A42" s="329" t="s">
        <v>883</v>
      </c>
      <c r="B42" s="231"/>
      <c r="C42" s="231"/>
      <c r="E42" s="330"/>
      <c r="L42" s="230" t="s">
        <v>540</v>
      </c>
      <c r="M42" s="230" t="s">
        <v>529</v>
      </c>
      <c r="N42" s="230" t="s">
        <v>548</v>
      </c>
      <c r="O42" s="230" t="s">
        <v>548</v>
      </c>
      <c r="P42" s="230" t="s">
        <v>529</v>
      </c>
      <c r="Q42" s="230" t="s">
        <v>529</v>
      </c>
      <c r="R42" s="230" t="s">
        <v>530</v>
      </c>
      <c r="S42" s="331" t="s">
        <v>544</v>
      </c>
      <c r="T42" s="230" t="s">
        <v>821</v>
      </c>
      <c r="U42" s="230" t="s">
        <v>821</v>
      </c>
      <c r="V42" s="230" t="s">
        <v>821</v>
      </c>
      <c r="W42" s="230" t="s">
        <v>544</v>
      </c>
      <c r="X42" s="230" t="s">
        <v>821</v>
      </c>
      <c r="Y42" s="230" t="s">
        <v>622</v>
      </c>
      <c r="Z42" s="230" t="s">
        <v>484</v>
      </c>
      <c r="AA42" s="230" t="s">
        <v>534</v>
      </c>
      <c r="AB42" s="230" t="s">
        <v>534</v>
      </c>
      <c r="AC42" s="230" t="s">
        <v>822</v>
      </c>
      <c r="AD42" s="230" t="s">
        <v>550</v>
      </c>
      <c r="AE42" s="230" t="s">
        <v>854</v>
      </c>
      <c r="AF42" s="230" t="s">
        <v>486</v>
      </c>
      <c r="AG42" s="205" t="s">
        <v>486</v>
      </c>
      <c r="AH42" s="230" t="s">
        <v>855</v>
      </c>
      <c r="AI42" s="230" t="s">
        <v>882</v>
      </c>
      <c r="AJ42" s="230" t="s">
        <v>855</v>
      </c>
    </row>
    <row r="43" spans="1:33" s="330" customFormat="1" ht="12.75">
      <c r="A43" s="332" t="s">
        <v>834</v>
      </c>
      <c r="B43" s="333"/>
      <c r="C43" s="333"/>
      <c r="D43" s="330" t="s">
        <v>402</v>
      </c>
      <c r="L43" s="330" t="s">
        <v>884</v>
      </c>
      <c r="M43" s="330" t="s">
        <v>885</v>
      </c>
      <c r="N43" s="330" t="s">
        <v>865</v>
      </c>
      <c r="O43" s="330" t="s">
        <v>865</v>
      </c>
      <c r="P43" s="330" t="s">
        <v>885</v>
      </c>
      <c r="Q43" s="330" t="s">
        <v>885</v>
      </c>
      <c r="R43" s="330" t="s">
        <v>886</v>
      </c>
      <c r="S43" s="331" t="s">
        <v>531</v>
      </c>
      <c r="T43" s="330" t="s">
        <v>887</v>
      </c>
      <c r="U43" s="330" t="s">
        <v>887</v>
      </c>
      <c r="V43" s="330" t="s">
        <v>887</v>
      </c>
      <c r="W43" s="330" t="s">
        <v>531</v>
      </c>
      <c r="X43" s="330" t="s">
        <v>887</v>
      </c>
      <c r="Y43" s="330" t="s">
        <v>533</v>
      </c>
      <c r="Z43" s="330" t="s">
        <v>867</v>
      </c>
      <c r="AA43" s="330" t="s">
        <v>888</v>
      </c>
      <c r="AB43" s="330" t="s">
        <v>888</v>
      </c>
      <c r="AC43" s="330" t="s">
        <v>869</v>
      </c>
      <c r="AD43" s="330" t="s">
        <v>889</v>
      </c>
      <c r="AE43" s="330" t="s">
        <v>871</v>
      </c>
      <c r="AF43" s="330" t="s">
        <v>890</v>
      </c>
      <c r="AG43" s="280"/>
    </row>
    <row r="44" ht="16.5">
      <c r="AF44" s="224"/>
    </row>
    <row r="45" spans="31:32" ht="16.5">
      <c r="AE45" s="208"/>
      <c r="AF45" s="224"/>
    </row>
    <row r="46" spans="1:32" ht="16.5">
      <c r="A46" s="204"/>
      <c r="C46" s="218"/>
      <c r="AE46" s="204"/>
      <c r="AF46" s="197"/>
    </row>
    <row r="47" spans="1:33" s="331" customFormat="1" ht="16.5">
      <c r="A47" s="334" t="s">
        <v>834</v>
      </c>
      <c r="B47" s="335"/>
      <c r="C47" s="221" t="s">
        <v>327</v>
      </c>
      <c r="D47" s="331" t="s">
        <v>835</v>
      </c>
      <c r="L47" s="331" t="s">
        <v>836</v>
      </c>
      <c r="M47" s="331" t="s">
        <v>836</v>
      </c>
      <c r="N47" s="331" t="s">
        <v>837</v>
      </c>
      <c r="O47" s="331" t="s">
        <v>837</v>
      </c>
      <c r="P47" s="331" t="s">
        <v>838</v>
      </c>
      <c r="Q47" s="331" t="s">
        <v>839</v>
      </c>
      <c r="R47" s="331" t="s">
        <v>840</v>
      </c>
      <c r="S47" s="300" t="s">
        <v>840</v>
      </c>
      <c r="T47" s="331" t="s">
        <v>841</v>
      </c>
      <c r="U47" s="331" t="s">
        <v>841</v>
      </c>
      <c r="V47" s="331" t="s">
        <v>842</v>
      </c>
      <c r="W47" s="331" t="s">
        <v>843</v>
      </c>
      <c r="X47" s="331" t="s">
        <v>844</v>
      </c>
      <c r="Y47" s="331" t="s">
        <v>845</v>
      </c>
      <c r="Z47" s="331" t="s">
        <v>846</v>
      </c>
      <c r="AA47" s="331" t="s">
        <v>847</v>
      </c>
      <c r="AB47" s="331" t="s">
        <v>848</v>
      </c>
      <c r="AC47" s="331" t="s">
        <v>849</v>
      </c>
      <c r="AD47" s="331" t="s">
        <v>850</v>
      </c>
      <c r="AE47" s="300" t="s">
        <v>851</v>
      </c>
      <c r="AF47" s="331" t="s">
        <v>852</v>
      </c>
      <c r="AG47" s="300"/>
    </row>
    <row r="48" spans="1:33" s="331" customFormat="1" ht="16.5">
      <c r="A48" s="334" t="s">
        <v>834</v>
      </c>
      <c r="B48" s="335"/>
      <c r="C48" s="239" t="s">
        <v>351</v>
      </c>
      <c r="D48" s="331" t="s">
        <v>402</v>
      </c>
      <c r="J48" s="331" t="s">
        <v>865</v>
      </c>
      <c r="K48" s="331" t="s">
        <v>865</v>
      </c>
      <c r="L48" s="331" t="s">
        <v>866</v>
      </c>
      <c r="M48" s="331" t="s">
        <v>867</v>
      </c>
      <c r="N48" s="331" t="s">
        <v>868</v>
      </c>
      <c r="O48" s="331" t="s">
        <v>869</v>
      </c>
      <c r="P48" s="331" t="s">
        <v>870</v>
      </c>
      <c r="Q48" s="331" t="s">
        <v>870</v>
      </c>
      <c r="R48" s="331" t="s">
        <v>871</v>
      </c>
      <c r="S48" s="300" t="s">
        <v>872</v>
      </c>
      <c r="T48" s="331" t="s">
        <v>872</v>
      </c>
      <c r="U48" s="331" t="s">
        <v>824</v>
      </c>
      <c r="V48" s="331" t="s">
        <v>498</v>
      </c>
      <c r="W48" s="331" t="s">
        <v>873</v>
      </c>
      <c r="X48" s="331" t="s">
        <v>874</v>
      </c>
      <c r="Y48" s="331" t="s">
        <v>875</v>
      </c>
      <c r="Z48" s="331" t="s">
        <v>876</v>
      </c>
      <c r="AA48" s="331" t="s">
        <v>877</v>
      </c>
      <c r="AB48" s="331" t="s">
        <v>878</v>
      </c>
      <c r="AC48" s="331" t="s">
        <v>879</v>
      </c>
      <c r="AD48" s="331" t="s">
        <v>828</v>
      </c>
      <c r="AE48" s="300" t="s">
        <v>880</v>
      </c>
      <c r="AF48" s="331" t="s">
        <v>881</v>
      </c>
      <c r="AG48" s="300"/>
    </row>
    <row r="49" spans="1:33" s="331" customFormat="1" ht="16.5">
      <c r="A49" s="334" t="s">
        <v>834</v>
      </c>
      <c r="B49" s="335"/>
      <c r="C49" s="249" t="s">
        <v>439</v>
      </c>
      <c r="D49" s="331" t="s">
        <v>402</v>
      </c>
      <c r="L49" s="331" t="s">
        <v>884</v>
      </c>
      <c r="M49" s="331" t="s">
        <v>885</v>
      </c>
      <c r="N49" s="331" t="s">
        <v>865</v>
      </c>
      <c r="O49" s="331" t="s">
        <v>865</v>
      </c>
      <c r="P49" s="331" t="s">
        <v>885</v>
      </c>
      <c r="Q49" s="331" t="s">
        <v>885</v>
      </c>
      <c r="R49" s="331" t="s">
        <v>886</v>
      </c>
      <c r="S49" s="300" t="s">
        <v>531</v>
      </c>
      <c r="T49" s="331" t="s">
        <v>887</v>
      </c>
      <c r="U49" s="331" t="s">
        <v>887</v>
      </c>
      <c r="V49" s="331" t="s">
        <v>887</v>
      </c>
      <c r="W49" s="331" t="s">
        <v>531</v>
      </c>
      <c r="X49" s="331" t="s">
        <v>887</v>
      </c>
      <c r="Y49" s="331" t="s">
        <v>533</v>
      </c>
      <c r="Z49" s="331" t="s">
        <v>867</v>
      </c>
      <c r="AA49" s="331" t="s">
        <v>888</v>
      </c>
      <c r="AB49" s="331" t="s">
        <v>888</v>
      </c>
      <c r="AC49" s="331" t="s">
        <v>869</v>
      </c>
      <c r="AD49" s="331" t="s">
        <v>889</v>
      </c>
      <c r="AE49" s="300" t="s">
        <v>871</v>
      </c>
      <c r="AF49" s="331" t="s">
        <v>890</v>
      </c>
      <c r="AG49" s="300"/>
    </row>
    <row r="50" spans="1:32" s="210" customFormat="1" ht="12.75">
      <c r="A50" s="211" t="s">
        <v>891</v>
      </c>
      <c r="B50" s="211"/>
      <c r="J50" s="210" t="s">
        <v>892</v>
      </c>
      <c r="K50" s="210" t="s">
        <v>389</v>
      </c>
      <c r="L50" s="210" t="s">
        <v>893</v>
      </c>
      <c r="M50" s="210" t="s">
        <v>753</v>
      </c>
      <c r="N50" s="210" t="s">
        <v>894</v>
      </c>
      <c r="O50" s="210" t="s">
        <v>487</v>
      </c>
      <c r="P50" s="210" t="s">
        <v>553</v>
      </c>
      <c r="Q50" s="210" t="s">
        <v>895</v>
      </c>
      <c r="R50" s="210" t="s">
        <v>896</v>
      </c>
      <c r="S50" s="300" t="s">
        <v>897</v>
      </c>
      <c r="T50" s="210" t="s">
        <v>898</v>
      </c>
      <c r="U50" s="210" t="s">
        <v>555</v>
      </c>
      <c r="V50" s="210" t="s">
        <v>556</v>
      </c>
      <c r="W50" s="210" t="s">
        <v>577</v>
      </c>
      <c r="X50" s="210" t="s">
        <v>899</v>
      </c>
      <c r="Y50" s="210" t="s">
        <v>832</v>
      </c>
      <c r="Z50" s="210" t="s">
        <v>718</v>
      </c>
      <c r="AA50" s="210" t="s">
        <v>900</v>
      </c>
      <c r="AB50" s="210" t="s">
        <v>901</v>
      </c>
      <c r="AC50" s="210" t="s">
        <v>902</v>
      </c>
      <c r="AD50" s="210" t="s">
        <v>903</v>
      </c>
      <c r="AE50" s="336" t="s">
        <v>904</v>
      </c>
      <c r="AF50" s="210" t="s">
        <v>905</v>
      </c>
    </row>
    <row r="51" spans="1:33" s="277" customFormat="1" ht="12.75">
      <c r="A51" s="309"/>
      <c r="B51" s="309" t="s">
        <v>594</v>
      </c>
      <c r="J51" s="291" t="s">
        <v>906</v>
      </c>
      <c r="K51" s="291" t="s">
        <v>906</v>
      </c>
      <c r="L51" s="291" t="s">
        <v>907</v>
      </c>
      <c r="M51" s="277" t="s">
        <v>767</v>
      </c>
      <c r="N51" s="277" t="s">
        <v>908</v>
      </c>
      <c r="O51" s="277" t="s">
        <v>909</v>
      </c>
      <c r="P51" s="291" t="s">
        <v>600</v>
      </c>
      <c r="Q51" s="291" t="s">
        <v>910</v>
      </c>
      <c r="R51" s="291" t="s">
        <v>911</v>
      </c>
      <c r="S51" s="300" t="s">
        <v>912</v>
      </c>
      <c r="T51" s="277" t="s">
        <v>913</v>
      </c>
      <c r="U51" s="277" t="s">
        <v>603</v>
      </c>
      <c r="V51" s="277" t="s">
        <v>605</v>
      </c>
      <c r="W51" s="277" t="s">
        <v>914</v>
      </c>
      <c r="X51" s="277" t="s">
        <v>915</v>
      </c>
      <c r="Y51" s="277" t="s">
        <v>916</v>
      </c>
      <c r="Z51" s="277" t="s">
        <v>917</v>
      </c>
      <c r="AA51" s="277" t="s">
        <v>918</v>
      </c>
      <c r="AB51" s="277" t="s">
        <v>919</v>
      </c>
      <c r="AC51" s="277" t="s">
        <v>920</v>
      </c>
      <c r="AD51" s="277" t="s">
        <v>921</v>
      </c>
      <c r="AE51" s="302" t="s">
        <v>922</v>
      </c>
      <c r="AF51" s="215" t="s">
        <v>923</v>
      </c>
      <c r="AG51" s="300"/>
    </row>
    <row r="52" spans="1:31" s="210" customFormat="1" ht="12.75">
      <c r="A52" s="211"/>
      <c r="B52" s="211"/>
      <c r="P52" s="210" t="s">
        <v>274</v>
      </c>
      <c r="Q52" s="210" t="s">
        <v>735</v>
      </c>
      <c r="R52" s="210" t="s">
        <v>924</v>
      </c>
      <c r="S52" s="300"/>
      <c r="AB52" s="210" t="s">
        <v>274</v>
      </c>
      <c r="AC52" s="210" t="s">
        <v>737</v>
      </c>
      <c r="AD52" s="210" t="s">
        <v>925</v>
      </c>
      <c r="AE52" s="280"/>
    </row>
    <row r="53" spans="7:18" ht="16.5">
      <c r="G53" s="204" t="s">
        <v>926</v>
      </c>
      <c r="H53" s="204" t="s">
        <v>927</v>
      </c>
      <c r="I53" s="204" t="s">
        <v>627</v>
      </c>
      <c r="K53" s="204" t="s">
        <v>928</v>
      </c>
      <c r="L53" s="204" t="s">
        <v>929</v>
      </c>
      <c r="N53" s="204" t="s">
        <v>930</v>
      </c>
      <c r="O53" s="204" t="s">
        <v>931</v>
      </c>
      <c r="Q53" s="204" t="s">
        <v>932</v>
      </c>
      <c r="R53" s="204" t="s">
        <v>933</v>
      </c>
    </row>
    <row r="54" spans="1:32" s="300" customFormat="1" ht="12.75">
      <c r="A54" s="300" t="s">
        <v>239</v>
      </c>
      <c r="B54" s="301" t="s">
        <v>934</v>
      </c>
      <c r="C54" s="301"/>
      <c r="F54" s="300" t="s">
        <v>516</v>
      </c>
      <c r="G54" s="280" t="s">
        <v>517</v>
      </c>
      <c r="H54" s="280" t="s">
        <v>633</v>
      </c>
      <c r="I54" s="280" t="s">
        <v>486</v>
      </c>
      <c r="J54" s="280" t="s">
        <v>634</v>
      </c>
      <c r="K54" s="280" t="s">
        <v>635</v>
      </c>
      <c r="L54" s="280" t="s">
        <v>636</v>
      </c>
      <c r="M54" s="280" t="s">
        <v>637</v>
      </c>
      <c r="N54" s="280" t="s">
        <v>638</v>
      </c>
      <c r="O54" s="280" t="s">
        <v>504</v>
      </c>
      <c r="P54" s="280" t="s">
        <v>575</v>
      </c>
      <c r="Q54" s="280" t="s">
        <v>564</v>
      </c>
      <c r="R54" s="280" t="s">
        <v>639</v>
      </c>
      <c r="S54" s="300" t="s">
        <v>640</v>
      </c>
      <c r="T54" s="280" t="s">
        <v>641</v>
      </c>
      <c r="U54" s="280" t="s">
        <v>642</v>
      </c>
      <c r="V54" s="280" t="s">
        <v>643</v>
      </c>
      <c r="W54" s="280" t="s">
        <v>644</v>
      </c>
      <c r="X54" s="280" t="s">
        <v>645</v>
      </c>
      <c r="Y54" s="280" t="s">
        <v>646</v>
      </c>
      <c r="Z54" s="280" t="s">
        <v>647</v>
      </c>
      <c r="AA54" s="280" t="s">
        <v>648</v>
      </c>
      <c r="AB54" s="280" t="s">
        <v>649</v>
      </c>
      <c r="AC54" s="280" t="s">
        <v>650</v>
      </c>
      <c r="AD54" s="280" t="s">
        <v>651</v>
      </c>
      <c r="AE54" s="280" t="s">
        <v>652</v>
      </c>
      <c r="AF54" s="336" t="s">
        <v>653</v>
      </c>
    </row>
    <row r="55" spans="1:32" s="288" customFormat="1" ht="12.75">
      <c r="A55" s="288" t="s">
        <v>238</v>
      </c>
      <c r="B55" s="337" t="s">
        <v>935</v>
      </c>
      <c r="C55" s="337"/>
      <c r="F55" s="288" t="s">
        <v>516</v>
      </c>
      <c r="G55" s="288" t="s">
        <v>517</v>
      </c>
      <c r="H55" s="288" t="s">
        <v>470</v>
      </c>
      <c r="I55" s="288" t="s">
        <v>680</v>
      </c>
      <c r="J55" s="288" t="s">
        <v>502</v>
      </c>
      <c r="K55" s="288" t="s">
        <v>681</v>
      </c>
      <c r="L55" s="288" t="s">
        <v>682</v>
      </c>
      <c r="M55" s="288" t="s">
        <v>683</v>
      </c>
      <c r="N55" s="288" t="s">
        <v>684</v>
      </c>
      <c r="O55" s="288" t="s">
        <v>580</v>
      </c>
      <c r="P55" s="288" t="s">
        <v>685</v>
      </c>
      <c r="Q55" s="288" t="s">
        <v>686</v>
      </c>
      <c r="R55" s="288" t="s">
        <v>687</v>
      </c>
      <c r="S55" s="305" t="s">
        <v>688</v>
      </c>
      <c r="T55" s="288" t="s">
        <v>689</v>
      </c>
      <c r="U55" s="288" t="s">
        <v>690</v>
      </c>
      <c r="V55" s="288" t="s">
        <v>691</v>
      </c>
      <c r="W55" s="288" t="s">
        <v>692</v>
      </c>
      <c r="X55" s="288" t="s">
        <v>693</v>
      </c>
      <c r="Y55" s="288" t="s">
        <v>694</v>
      </c>
      <c r="Z55" s="288" t="s">
        <v>695</v>
      </c>
      <c r="AA55" s="288" t="s">
        <v>696</v>
      </c>
      <c r="AB55" s="288" t="s">
        <v>697</v>
      </c>
      <c r="AC55" s="288" t="s">
        <v>698</v>
      </c>
      <c r="AD55" s="288" t="s">
        <v>699</v>
      </c>
      <c r="AE55" s="288" t="s">
        <v>700</v>
      </c>
      <c r="AF55" s="338" t="s">
        <v>701</v>
      </c>
    </row>
    <row r="56" spans="2:33" s="303" customFormat="1" ht="12.75">
      <c r="B56" s="304"/>
      <c r="C56" s="304"/>
      <c r="F56" s="303" t="s">
        <v>262</v>
      </c>
      <c r="G56" s="303" t="s">
        <v>654</v>
      </c>
      <c r="H56" s="303" t="s">
        <v>655</v>
      </c>
      <c r="I56" s="303" t="s">
        <v>656</v>
      </c>
      <c r="J56" s="303" t="s">
        <v>657</v>
      </c>
      <c r="K56" s="303" t="s">
        <v>658</v>
      </c>
      <c r="L56" s="303" t="s">
        <v>659</v>
      </c>
      <c r="M56" s="303" t="s">
        <v>660</v>
      </c>
      <c r="N56" s="303" t="s">
        <v>661</v>
      </c>
      <c r="O56" s="303" t="s">
        <v>662</v>
      </c>
      <c r="P56" s="303" t="s">
        <v>663</v>
      </c>
      <c r="Q56" s="303" t="s">
        <v>664</v>
      </c>
      <c r="R56" s="303" t="s">
        <v>665</v>
      </c>
      <c r="S56" s="305" t="s">
        <v>666</v>
      </c>
      <c r="T56" s="303" t="s">
        <v>667</v>
      </c>
      <c r="U56" s="303" t="s">
        <v>668</v>
      </c>
      <c r="V56" s="303" t="s">
        <v>669</v>
      </c>
      <c r="W56" s="303" t="s">
        <v>670</v>
      </c>
      <c r="X56" s="303" t="s">
        <v>671</v>
      </c>
      <c r="Y56" s="303" t="s">
        <v>672</v>
      </c>
      <c r="Z56" s="303" t="s">
        <v>673</v>
      </c>
      <c r="AA56" s="303" t="s">
        <v>674</v>
      </c>
      <c r="AB56" s="303" t="s">
        <v>675</v>
      </c>
      <c r="AC56" s="303" t="s">
        <v>676</v>
      </c>
      <c r="AD56" s="303" t="s">
        <v>677</v>
      </c>
      <c r="AE56" s="303" t="s">
        <v>678</v>
      </c>
      <c r="AF56" s="310" t="s">
        <v>679</v>
      </c>
      <c r="AG56" s="305"/>
    </row>
    <row r="57" spans="31:32" ht="16.5">
      <c r="AE57" s="197"/>
      <c r="AF57" s="224"/>
    </row>
    <row r="58" spans="1:32" ht="16.5">
      <c r="A58" s="218" t="s">
        <v>936</v>
      </c>
      <c r="AE58" s="197"/>
      <c r="AF58" s="224"/>
    </row>
    <row r="59" spans="31:32" ht="16.5">
      <c r="AE59" s="197"/>
      <c r="AF59" s="224"/>
    </row>
    <row r="60" spans="31:32" ht="16.5">
      <c r="AE60" s="197"/>
      <c r="AF60" s="224"/>
    </row>
    <row r="61" spans="1:32" ht="16.5">
      <c r="A61" s="218" t="s">
        <v>937</v>
      </c>
      <c r="B61" s="229" t="s">
        <v>780</v>
      </c>
      <c r="E61" s="204" t="s">
        <v>781</v>
      </c>
      <c r="AE61" s="197"/>
      <c r="AF61" s="224"/>
    </row>
    <row r="62" spans="1:32" ht="16.5">
      <c r="A62" s="204"/>
      <c r="B62" s="229" t="s">
        <v>938</v>
      </c>
      <c r="C62" s="218"/>
      <c r="E62" s="210" t="s">
        <v>924</v>
      </c>
      <c r="AE62" s="204"/>
      <c r="AF62" s="208"/>
    </row>
    <row r="63" spans="1:32" ht="16.5">
      <c r="A63" s="204"/>
      <c r="B63" s="229"/>
      <c r="C63" s="218"/>
      <c r="AE63" s="204"/>
      <c r="AF63" s="208"/>
    </row>
    <row r="64" spans="1:32" ht="16.5">
      <c r="A64" s="204"/>
      <c r="C64" s="218"/>
      <c r="AE64" s="204"/>
      <c r="AF64" s="208"/>
    </row>
    <row r="65" spans="1:32" ht="16.5">
      <c r="A65" s="204"/>
      <c r="C65" s="218"/>
      <c r="AE65" s="204"/>
      <c r="AF65" s="208"/>
    </row>
    <row r="66" spans="3:33" s="224" customFormat="1" ht="16.5">
      <c r="C66" s="229"/>
      <c r="S66" s="215"/>
      <c r="AG66" s="205"/>
    </row>
    <row r="67" spans="2:33" s="224" customFormat="1" ht="16.5">
      <c r="B67" s="229"/>
      <c r="S67" s="215"/>
      <c r="AG67" s="205"/>
    </row>
    <row r="68" spans="1:33" s="224" customFormat="1" ht="16.5">
      <c r="A68" s="218" t="s">
        <v>939</v>
      </c>
      <c r="B68" s="229" t="s">
        <v>780</v>
      </c>
      <c r="C68" s="204"/>
      <c r="E68" s="204" t="s">
        <v>781</v>
      </c>
      <c r="S68" s="215"/>
      <c r="AG68" s="205"/>
    </row>
    <row r="69" spans="2:32" ht="16.5">
      <c r="B69" s="218" t="s">
        <v>940</v>
      </c>
      <c r="E69" s="210" t="s">
        <v>925</v>
      </c>
      <c r="AE69" s="197"/>
      <c r="AF69" s="224"/>
    </row>
    <row r="70" spans="31:32" ht="16.5">
      <c r="AE70" s="197"/>
      <c r="AF70" s="224"/>
    </row>
    <row r="71" spans="31:32" ht="16.5">
      <c r="AE71" s="197"/>
      <c r="AF71" s="224"/>
    </row>
    <row r="72" spans="31:32" ht="16.5">
      <c r="AE72" s="197"/>
      <c r="AF72" s="224"/>
    </row>
    <row r="73" spans="1:32" ht="16.5">
      <c r="A73" s="218" t="s">
        <v>941</v>
      </c>
      <c r="B73" s="229" t="s">
        <v>780</v>
      </c>
      <c r="D73" s="224"/>
      <c r="E73" s="204" t="s">
        <v>781</v>
      </c>
      <c r="AE73" s="197"/>
      <c r="AF73" s="224"/>
    </row>
    <row r="74" spans="2:32" ht="16.5">
      <c r="B74" s="218" t="s">
        <v>802</v>
      </c>
      <c r="E74" s="210" t="s">
        <v>942</v>
      </c>
      <c r="AE74" s="197"/>
      <c r="AF74" s="224"/>
    </row>
    <row r="75" spans="31:32" ht="16.5">
      <c r="AE75" s="197"/>
      <c r="AF75" s="224"/>
    </row>
    <row r="76" spans="31:32" ht="16.5">
      <c r="AE76" s="197"/>
      <c r="AF76" s="224"/>
    </row>
    <row r="77" spans="31:32" ht="16.5">
      <c r="AE77" s="197"/>
      <c r="AF77" s="224"/>
    </row>
    <row r="78" spans="1:32" ht="16.5">
      <c r="A78" s="218" t="s">
        <v>943</v>
      </c>
      <c r="B78" s="229" t="s">
        <v>780</v>
      </c>
      <c r="D78" s="224"/>
      <c r="E78" s="204" t="s">
        <v>781</v>
      </c>
      <c r="AE78" s="197"/>
      <c r="AF78" s="224"/>
    </row>
    <row r="79" spans="2:32" ht="16.5">
      <c r="B79" s="218" t="s">
        <v>944</v>
      </c>
      <c r="E79" s="210" t="s">
        <v>945</v>
      </c>
      <c r="AE79" s="197"/>
      <c r="AF79" s="224"/>
    </row>
    <row r="80" spans="31:32" ht="16.5">
      <c r="AE80" s="197"/>
      <c r="AF80" s="224"/>
    </row>
    <row r="81" spans="31:32" ht="16.5">
      <c r="AE81" s="197"/>
      <c r="AF81" s="224"/>
    </row>
    <row r="82" spans="31:32" ht="16.5">
      <c r="AE82" s="197"/>
      <c r="AF82" s="224"/>
    </row>
    <row r="83" spans="1:32" ht="16.5">
      <c r="A83" s="218" t="s">
        <v>946</v>
      </c>
      <c r="B83" s="229" t="s">
        <v>780</v>
      </c>
      <c r="D83" s="224"/>
      <c r="E83" s="204" t="s">
        <v>781</v>
      </c>
      <c r="AE83" s="197"/>
      <c r="AF83" s="224"/>
    </row>
    <row r="84" spans="2:32" ht="16.5">
      <c r="B84" s="218" t="s">
        <v>795</v>
      </c>
      <c r="E84" s="210" t="s">
        <v>947</v>
      </c>
      <c r="AE84" s="197"/>
      <c r="AF84" s="224"/>
    </row>
    <row r="85" spans="31:32" ht="16.5">
      <c r="AE85" s="197"/>
      <c r="AF85" s="224"/>
    </row>
    <row r="86" spans="31:32" ht="16.5">
      <c r="AE86" s="197"/>
      <c r="AF86" s="224"/>
    </row>
    <row r="87" spans="31:32" ht="16.5">
      <c r="AE87" s="197"/>
      <c r="AF87" s="224"/>
    </row>
    <row r="88" spans="31:32" ht="16.5">
      <c r="AE88" s="197"/>
      <c r="AF88" s="224"/>
    </row>
    <row r="89" spans="31:32" ht="16.5">
      <c r="AE89" s="197"/>
      <c r="AF89" s="224"/>
    </row>
    <row r="90" spans="31:32" ht="16.5">
      <c r="AE90" s="197"/>
      <c r="AF90" s="224"/>
    </row>
    <row r="91" spans="31:32" ht="16.5">
      <c r="AE91" s="197"/>
      <c r="AF91" s="224"/>
    </row>
    <row r="92" spans="31:32" ht="16.5">
      <c r="AE92" s="197"/>
      <c r="AF92" s="224"/>
    </row>
    <row r="93" spans="31:32" ht="16.5">
      <c r="AE93" s="197"/>
      <c r="AF93" s="224"/>
    </row>
    <row r="94" spans="31:32" ht="16.5">
      <c r="AE94" s="197"/>
      <c r="AF94" s="224"/>
    </row>
    <row r="95" spans="31:32" ht="16.5">
      <c r="AE95" s="197"/>
      <c r="AF95" s="224"/>
    </row>
    <row r="96" spans="31:32" ht="16.5">
      <c r="AE96" s="197"/>
      <c r="AF96" s="224"/>
    </row>
    <row r="97" spans="31:32" ht="16.5">
      <c r="AE97" s="197"/>
      <c r="AF97" s="224"/>
    </row>
    <row r="98" spans="31:32" ht="16.5">
      <c r="AE98" s="197"/>
      <c r="AF98" s="224"/>
    </row>
    <row r="99" spans="31:32" ht="16.5">
      <c r="AE99" s="197"/>
      <c r="AF99" s="224"/>
    </row>
    <row r="100" spans="31:32" ht="16.5">
      <c r="AE100" s="197"/>
      <c r="AF100" s="224"/>
    </row>
    <row r="101" spans="31:32" ht="16.5">
      <c r="AE101" s="197"/>
      <c r="AF101" s="224"/>
    </row>
    <row r="102" spans="31:32" ht="16.5">
      <c r="AE102" s="197"/>
      <c r="AF102" s="224"/>
    </row>
    <row r="103" spans="31:32" ht="16.5">
      <c r="AE103" s="197"/>
      <c r="AF103" s="224"/>
    </row>
    <row r="104" spans="31:32" ht="16.5">
      <c r="AE104" s="197"/>
      <c r="AF104" s="224"/>
    </row>
    <row r="105" spans="31:32" ht="16.5">
      <c r="AE105" s="197"/>
      <c r="AF105" s="224"/>
    </row>
    <row r="106" spans="31:32" ht="16.5">
      <c r="AE106" s="197"/>
      <c r="AF106" s="224"/>
    </row>
    <row r="107" spans="31:32" ht="16.5">
      <c r="AE107" s="197"/>
      <c r="AF107" s="224"/>
    </row>
    <row r="108" spans="31:32" ht="16.5">
      <c r="AE108" s="197"/>
      <c r="AF108" s="224"/>
    </row>
    <row r="109" spans="31:32" ht="16.5">
      <c r="AE109" s="197"/>
      <c r="AF109" s="224"/>
    </row>
    <row r="110" spans="31:32" ht="16.5">
      <c r="AE110" s="197"/>
      <c r="AF110" s="224"/>
    </row>
    <row r="111" spans="31:32" ht="16.5">
      <c r="AE111" s="197"/>
      <c r="AF111" s="224"/>
    </row>
    <row r="112" spans="31:32" ht="16.5">
      <c r="AE112" s="197"/>
      <c r="AF112" s="224"/>
    </row>
    <row r="113" spans="31:32" ht="16.5">
      <c r="AE113" s="197"/>
      <c r="AF113" s="224"/>
    </row>
    <row r="114" spans="31:32" ht="16.5">
      <c r="AE114" s="197"/>
      <c r="AF114" s="224"/>
    </row>
    <row r="115" spans="31:32" ht="16.5">
      <c r="AE115" s="197"/>
      <c r="AF115" s="224"/>
    </row>
    <row r="116" spans="31:32" ht="16.5">
      <c r="AE116" s="197"/>
      <c r="AF116" s="224"/>
    </row>
    <row r="117" spans="31:32" ht="16.5">
      <c r="AE117" s="197"/>
      <c r="AF117" s="224"/>
    </row>
    <row r="118" spans="31:32" ht="16.5">
      <c r="AE118" s="197"/>
      <c r="AF118" s="224"/>
    </row>
    <row r="119" spans="31:32" ht="16.5">
      <c r="AE119" s="197"/>
      <c r="AF119" s="224"/>
    </row>
    <row r="120" spans="31:32" ht="16.5">
      <c r="AE120" s="197"/>
      <c r="AF120" s="224"/>
    </row>
    <row r="121" spans="31:32" ht="16.5">
      <c r="AE121" s="197"/>
      <c r="AF121" s="224"/>
    </row>
    <row r="122" spans="31:32" ht="16.5">
      <c r="AE122" s="197"/>
      <c r="AF122" s="224"/>
    </row>
    <row r="123" spans="31:32" ht="16.5">
      <c r="AE123" s="197"/>
      <c r="AF123" s="224"/>
    </row>
    <row r="124" spans="31:32" ht="16.5">
      <c r="AE124" s="197"/>
      <c r="AF124" s="224"/>
    </row>
    <row r="125" spans="31:32" ht="16.5">
      <c r="AE125" s="197"/>
      <c r="AF125" s="224"/>
    </row>
    <row r="126" spans="31:32" ht="16.5">
      <c r="AE126" s="197"/>
      <c r="AF126" s="224"/>
    </row>
    <row r="127" spans="31:32" ht="16.5">
      <c r="AE127" s="197"/>
      <c r="AF127" s="224"/>
    </row>
    <row r="128" spans="31:32" ht="16.5">
      <c r="AE128" s="197"/>
      <c r="AF128" s="224"/>
    </row>
    <row r="129" spans="31:32" ht="16.5">
      <c r="AE129" s="197"/>
      <c r="AF129" s="224"/>
    </row>
    <row r="130" spans="31:32" ht="16.5">
      <c r="AE130" s="197"/>
      <c r="AF130" s="224"/>
    </row>
    <row r="131" spans="31:32" ht="16.5">
      <c r="AE131" s="197"/>
      <c r="AF131" s="224"/>
    </row>
    <row r="132" spans="31:32" ht="16.5">
      <c r="AE132" s="197"/>
      <c r="AF132" s="224"/>
    </row>
    <row r="133" spans="31:32" ht="16.5">
      <c r="AE133" s="197"/>
      <c r="AF133" s="224"/>
    </row>
    <row r="134" spans="31:32" ht="16.5">
      <c r="AE134" s="197"/>
      <c r="AF134" s="224"/>
    </row>
    <row r="135" spans="31:32" ht="16.5">
      <c r="AE135" s="197"/>
      <c r="AF135" s="224"/>
    </row>
    <row r="136" spans="31:32" ht="16.5">
      <c r="AE136" s="197"/>
      <c r="AF136" s="224"/>
    </row>
    <row r="137" spans="31:32" ht="16.5">
      <c r="AE137" s="197"/>
      <c r="AF137" s="224"/>
    </row>
    <row r="138" spans="31:32" ht="16.5">
      <c r="AE138" s="197"/>
      <c r="AF138" s="224"/>
    </row>
    <row r="139" spans="31:32" ht="16.5">
      <c r="AE139" s="197"/>
      <c r="AF139" s="224"/>
    </row>
    <row r="140" ht="16.5">
      <c r="AE140" s="19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</dc:creator>
  <cp:keywords/>
  <dc:description/>
  <cp:lastModifiedBy>Andrey</cp:lastModifiedBy>
  <cp:lastPrinted>2010-01-13T20:10:35Z</cp:lastPrinted>
  <dcterms:created xsi:type="dcterms:W3CDTF">2002-06-03T07:59:34Z</dcterms:created>
  <dcterms:modified xsi:type="dcterms:W3CDTF">2012-01-18T19:29:45Z</dcterms:modified>
  <cp:category/>
  <cp:version/>
  <cp:contentType/>
  <cp:contentStatus/>
</cp:coreProperties>
</file>